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Z:\GRUPA ROBOCZA\Grupa Robocza ds. KSOW\Gr. ds. KSOW_ 04_12_2018\kk\"/>
    </mc:Choice>
  </mc:AlternateContent>
  <xr:revisionPtr revIDLastSave="0" documentId="13_ncr:1_{4E887090-E19A-413F-9BA8-C65EE9E05CEF}" xr6:coauthVersionLast="40" xr6:coauthVersionMax="40" xr10:uidLastSave="{00000000-0000-0000-0000-000000000000}"/>
  <bookViews>
    <workbookView xWindow="0" yWindow="0" windowWidth="28800" windowHeight="11625" xr2:uid="{00000000-000D-0000-FFFF-FFFF00000000}"/>
  </bookViews>
  <sheets>
    <sheet name="Podsumowanie" sheetId="36" r:id="rId1"/>
    <sheet name="Dolnośląska JR" sheetId="18" r:id="rId2"/>
    <sheet name="Kujawsko-pomorska JR" sheetId="19" r:id="rId3"/>
    <sheet name="Lubelska JR" sheetId="20" r:id="rId4"/>
    <sheet name="Lubuska JR" sheetId="21" r:id="rId5"/>
    <sheet name="Łódzka JR" sheetId="22" r:id="rId6"/>
    <sheet name="Małopolska JR" sheetId="23" r:id="rId7"/>
    <sheet name="Mazowiecka JR" sheetId="24" r:id="rId8"/>
    <sheet name="Opolska JR" sheetId="25" r:id="rId9"/>
    <sheet name="Podkarpacka JR" sheetId="26" r:id="rId10"/>
    <sheet name="Podlaska JR" sheetId="27" r:id="rId11"/>
    <sheet name="Pomorska JR" sheetId="28" r:id="rId12"/>
    <sheet name="Śląska JR" sheetId="29" r:id="rId13"/>
    <sheet name="Świętokrzyska JR" sheetId="30" r:id="rId14"/>
    <sheet name="Warminsko-mazurska JR" sheetId="31" r:id="rId15"/>
    <sheet name="Wielkopolska JR" sheetId="32" r:id="rId16"/>
    <sheet name="Zachodniopomorska JR" sheetId="33" r:id="rId17"/>
    <sheet name="MRiRW" sheetId="34" r:id="rId18"/>
    <sheet name="CDR" sheetId="1" r:id="rId19"/>
    <sheet name="Dolnośląski ODR" sheetId="2" r:id="rId20"/>
    <sheet name="Kujawsko-Pomorski ODR" sheetId="3" r:id="rId21"/>
    <sheet name="Lubelski ODR" sheetId="4" r:id="rId22"/>
    <sheet name="Lubuski ODR" sheetId="5" r:id="rId23"/>
    <sheet name="Łódzki ODR" sheetId="6" r:id="rId24"/>
    <sheet name="Małopolski ODR" sheetId="7" r:id="rId25"/>
    <sheet name="Mazowiecki ODR" sheetId="8" r:id="rId26"/>
    <sheet name="Opolski ODR" sheetId="9" r:id="rId27"/>
    <sheet name="Podkarpacki ODR" sheetId="10" r:id="rId28"/>
    <sheet name="Podlaski ODR" sheetId="11" r:id="rId29"/>
    <sheet name="Pomorski ODR" sheetId="12" r:id="rId30"/>
    <sheet name="Śląski ODR" sheetId="13" r:id="rId31"/>
    <sheet name="Świętokrzyski ODR" sheetId="14" r:id="rId32"/>
    <sheet name="Warmińsko-Mazurski ODR" sheetId="15" r:id="rId33"/>
    <sheet name="Wielkopolski ODR" sheetId="16" r:id="rId34"/>
    <sheet name="Zachodniopomorski ODR" sheetId="17" r:id="rId3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34" l="1"/>
  <c r="O7" i="34"/>
  <c r="E40" i="36" l="1"/>
  <c r="D40" i="36"/>
  <c r="C40" i="36"/>
  <c r="B40" i="36"/>
  <c r="P41" i="34" l="1"/>
  <c r="P40" i="34"/>
  <c r="O40" i="34"/>
  <c r="P39" i="34"/>
  <c r="O39" i="34"/>
  <c r="P38" i="34"/>
  <c r="O38" i="34"/>
  <c r="P37" i="34"/>
  <c r="O37" i="34"/>
  <c r="P36" i="34"/>
  <c r="O36" i="34"/>
  <c r="P35" i="34"/>
  <c r="O35" i="34"/>
  <c r="P34" i="34"/>
  <c r="O34" i="34"/>
  <c r="P33" i="34"/>
  <c r="O33" i="34"/>
  <c r="P32" i="34"/>
  <c r="O32" i="34"/>
  <c r="P31" i="34"/>
  <c r="O31" i="34"/>
  <c r="P30" i="34"/>
  <c r="O30" i="34"/>
  <c r="P29" i="34"/>
  <c r="O29" i="34"/>
  <c r="P28" i="34"/>
  <c r="O28" i="34"/>
  <c r="P27" i="34"/>
  <c r="M27" i="34"/>
  <c r="O27" i="34" s="1"/>
  <c r="P25" i="34"/>
  <c r="O25" i="34"/>
  <c r="P24" i="34"/>
  <c r="O24" i="34"/>
  <c r="P23" i="34"/>
  <c r="O23" i="34"/>
  <c r="P22" i="34"/>
  <c r="O22" i="34"/>
  <c r="P21" i="34"/>
  <c r="O21" i="34"/>
  <c r="P20" i="34"/>
  <c r="O20" i="34"/>
  <c r="P19" i="34"/>
  <c r="O19" i="34"/>
  <c r="P18" i="34"/>
  <c r="O18" i="34"/>
  <c r="P17" i="34"/>
  <c r="O17" i="34"/>
  <c r="P15" i="34"/>
  <c r="O15" i="34"/>
  <c r="P12" i="34"/>
  <c r="O12" i="34"/>
  <c r="P11" i="34"/>
  <c r="O11" i="34"/>
  <c r="P10" i="34"/>
  <c r="O10" i="34"/>
  <c r="P9" i="34"/>
  <c r="O9" i="34"/>
  <c r="P8" i="34"/>
  <c r="O8" i="34"/>
  <c r="P120" i="32" l="1"/>
  <c r="O9" i="27" l="1"/>
  <c r="M143" i="24" l="1"/>
  <c r="M140" i="24"/>
  <c r="M138" i="24"/>
  <c r="M133" i="24"/>
  <c r="M131" i="24"/>
  <c r="M128" i="24"/>
  <c r="M124" i="24"/>
  <c r="M122" i="24"/>
  <c r="M120" i="24"/>
  <c r="M118" i="24"/>
  <c r="M110" i="24"/>
  <c r="M108" i="24"/>
  <c r="M106" i="24"/>
  <c r="M104" i="24"/>
  <c r="M95" i="24"/>
  <c r="M91" i="24"/>
  <c r="M88" i="24"/>
  <c r="M81" i="24"/>
  <c r="M80" i="24"/>
  <c r="M75" i="24"/>
  <c r="M67" i="24"/>
  <c r="M65" i="24"/>
  <c r="M63" i="24"/>
  <c r="M61" i="24"/>
  <c r="M54" i="24"/>
  <c r="M52" i="24"/>
  <c r="M50" i="24"/>
  <c r="M48" i="24"/>
  <c r="M46" i="24"/>
  <c r="M41" i="24"/>
  <c r="M37" i="24"/>
  <c r="M34" i="24"/>
  <c r="O9" i="23" l="1"/>
  <c r="M9" i="23"/>
  <c r="O7" i="23"/>
  <c r="M7" i="23"/>
  <c r="O61" i="18" l="1"/>
  <c r="I58" i="18"/>
  <c r="O56" i="18"/>
  <c r="I53" i="18"/>
  <c r="O51" i="18"/>
  <c r="O50" i="18"/>
  <c r="I45" i="18"/>
  <c r="I43" i="18"/>
  <c r="O42" i="18"/>
  <c r="I42" i="18"/>
  <c r="I41" i="18"/>
  <c r="O39" i="18"/>
  <c r="I39" i="18"/>
  <c r="I36" i="18"/>
  <c r="O35" i="18"/>
  <c r="O28" i="18"/>
  <c r="O8" i="10" l="1"/>
  <c r="N13" i="10" s="1"/>
  <c r="O16" i="16" l="1"/>
  <c r="O15" i="16"/>
  <c r="O14" i="16"/>
  <c r="O13" i="16"/>
  <c r="O12" i="16"/>
  <c r="O11" i="16"/>
  <c r="O10" i="16"/>
  <c r="O8" i="16"/>
  <c r="R11" i="5"/>
  <c r="Q11" i="5"/>
  <c r="R1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Wlodyka Magdalena</author>
  </authors>
  <commentList>
    <comment ref="I7" authorId="0" shapeId="0" xr:uid="{00000000-0006-0000-0F00-000001000000}">
      <text>
        <r>
          <rPr>
            <b/>
            <sz val="9"/>
            <color indexed="81"/>
            <rFont val="Tahoma"/>
            <family val="2"/>
            <charset val="238"/>
          </rPr>
          <t>Wlodyka Magdalena:</t>
        </r>
        <r>
          <rPr>
            <sz val="9"/>
            <color indexed="81"/>
            <rFont val="Tahoma"/>
            <family val="2"/>
            <charset val="238"/>
          </rPr>
          <t xml:space="preserve">
min założenie z przetargu, 1500 na numer w j. pol. + 300 w j. ang.</t>
        </r>
      </text>
    </comment>
  </commentList>
</comments>
</file>

<file path=xl/sharedStrings.xml><?xml version="1.0" encoding="utf-8"?>
<sst xmlns="http://schemas.openxmlformats.org/spreadsheetml/2006/main" count="7719" uniqueCount="3488">
  <si>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</si>
  <si>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</si>
  <si>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</si>
  <si>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</si>
  <si>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</si>
  <si>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</si>
  <si>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</si>
  <si>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</si>
  <si>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</si>
  <si>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</si>
  <si>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</si>
  <si>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</si>
  <si>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</si>
  <si>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</si>
  <si>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</si>
  <si>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</si>
  <si>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</si>
  <si>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</si>
  <si>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</si>
  <si>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</si>
  <si>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</si>
  <si>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</si>
  <si>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</si>
  <si>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</si>
  <si>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</si>
  <si>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</si>
  <si>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</si>
  <si>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</si>
  <si>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</si>
  <si>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</si>
  <si>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</si>
  <si>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</si>
  <si>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</si>
  <si>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</si>
  <si>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</si>
  <si>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</si>
  <si>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seminarium</t>
  </si>
  <si>
    <t>liczba seminariów</t>
  </si>
  <si>
    <t>1</t>
  </si>
  <si>
    <t xml:space="preserve">rolnicy, mieszkańcy obszarów wiejskich, doradcy rolniczy oraz przedstawiciele samorządu rolniczego, jednostek naukowych, organizacji działających na rzecz rolnictwa i przedstawicieli </t>
  </si>
  <si>
    <t>II - IV</t>
  </si>
  <si>
    <t>Warmińsko-Mazurski Ośrodek Doradztwa Rolniczego z siedzibą w Olsztynie</t>
  </si>
  <si>
    <t>ul. Jagiellońska 91
10-356 Olsztyn</t>
  </si>
  <si>
    <t>liczba uczestników
/ w tym doradców rolniczych</t>
  </si>
  <si>
    <t>120
/ 16</t>
  </si>
  <si>
    <t>publikacja</t>
  </si>
  <si>
    <t>liczba tytułów</t>
  </si>
  <si>
    <t>prasa</t>
  </si>
  <si>
    <t>liczba ogłoszeń</t>
  </si>
  <si>
    <t>liczba artykułów</t>
  </si>
  <si>
    <t xml:space="preserve"> informacje i publikacje w Internecie
</t>
  </si>
  <si>
    <t>liczba informacji 
/ publikacji w Internecie</t>
  </si>
  <si>
    <t>3
/ 1</t>
  </si>
  <si>
    <t>liczba stron internetowych, na których zostanie zamieszczona informacja /publikacja</t>
  </si>
  <si>
    <t>liczba odwiedzin strony internetowej</t>
  </si>
  <si>
    <t>2 500</t>
  </si>
  <si>
    <t>Certyfikacja produktu tradycyjnego 
– innowacyjny kierunek promocji żywności regionalnej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</si>
  <si>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</si>
  <si>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Grupą docelową będzie 25 osób, wśród których znajdą się rolnicy, producentów żywności regionalnej, przedstawiciele administracji rządowej i samorządowej oraz instytucji naukowej.</t>
  </si>
  <si>
    <t xml:space="preserve"> </t>
  </si>
  <si>
    <t>Warmińsko-Mazurski Ośodek Doradztwa Rolniczego z siedzibą w Olsztynie</t>
  </si>
  <si>
    <t>25
/ 8</t>
  </si>
  <si>
    <t>wyjazd studyjny</t>
  </si>
  <si>
    <t>liczba wyjazdów studyjnych</t>
  </si>
  <si>
    <t>1 000</t>
  </si>
  <si>
    <t>Od pola do widelca – produkcja, przetwórstwo i sprzedaż w ekologii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</si>
  <si>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</si>
  <si>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liczba wyjazdów</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</si>
  <si>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</si>
  <si>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II - III</t>
  </si>
  <si>
    <t>liczba uczestników
/w tym doradców rolniczych</t>
  </si>
  <si>
    <t>30
/ 7</t>
  </si>
  <si>
    <t>Informacje i publikacje w Internecie</t>
  </si>
  <si>
    <t>Liczba informacji
/publikacji w internecie</t>
  </si>
  <si>
    <t>6
/ 1</t>
  </si>
  <si>
    <t>Liczba stron internetowych, na których zostanie zamieszczona informacja /publikacja</t>
  </si>
  <si>
    <t>Liczba odwiedzin strony internetowej</t>
  </si>
  <si>
    <t>2 000</t>
  </si>
  <si>
    <t>Zastosowanie innowacyjnych technologii w szacowaniu strat 
spowodowanych wystąpieniem niekorzystnych zjawisk atmosferycznych</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</si>
  <si>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</si>
  <si>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 xml:space="preserve">rolnicy, doradcy rolni, przedsiębiorcy rolni oraz przedstawiciele świata nauki </t>
  </si>
  <si>
    <t>30
/ 5</t>
  </si>
  <si>
    <t>2</t>
  </si>
  <si>
    <t>Liczba informacji/publikacji w internecie</t>
  </si>
  <si>
    <t>Liczba stron internetowych, na których zostanie zamieszczona informacja/publikacja</t>
  </si>
  <si>
    <t>1 500</t>
  </si>
  <si>
    <t>Dobre praktyki wdrażania innowacji w gospodarstwach ogrodniczych.</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</si>
  <si>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</si>
  <si>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producenci owoców i warzyw, przedsiębiorcy, przedstawiciele świata nauki i doradztwa rolniczego</t>
  </si>
  <si>
    <t>III - IV</t>
  </si>
  <si>
    <t>ul. Jagiellońska 91, 10-356 Olsztyn</t>
  </si>
  <si>
    <t>20
/ 3</t>
  </si>
  <si>
    <t>18
/ 1</t>
  </si>
  <si>
    <t>liczba stron internetowych, na których zostanie zamieszczona informacja/publikacja</t>
  </si>
  <si>
    <t>4</t>
  </si>
  <si>
    <t>Możliwości rozwoju innowacji przy wykorzystaniu badań naukowych i wyników wdrożeń prowadzonych przez instytuty naukowe</t>
  </si>
  <si>
    <t>Celem operacji jest stworzenie możliwości wymiany wiedzy i doświadczeń pomiędzy uczestnikami operacji a instytutami naukowymi, co  będzie stanowiło doskonałe źródło pomysłów do wdrażania innowacji we własnych gospodarstwach lub przedsiębiorstwach, umożliwi wzajemne poznanie się rolników i naukowców oraz stworzy wzajemne realacje, które będą podstawą do stworzenia grup operacyjnych ubiegających się o wsparcie w ramach działania "Współpraca".</t>
  </si>
  <si>
    <t>liczba odwiedzn strony internetowej</t>
  </si>
  <si>
    <t>rolnicy, mieszkańcy obszarów wiejskich, doradcy rolniczy oraz przedstawiciele jednostek naukowych</t>
  </si>
  <si>
    <t>III</t>
  </si>
  <si>
    <t>liczba stron internetowych, na których będzie zamieszczona publikacja</t>
  </si>
  <si>
    <t>wydawnictwo</t>
  </si>
  <si>
    <t>broszura</t>
  </si>
  <si>
    <t>liczba uczestników
/ w tym doradcy</t>
  </si>
  <si>
    <t>30 
/ 8</t>
  </si>
  <si>
    <t>IV</t>
  </si>
  <si>
    <t>Innowacyjne metody produkcji specjalnych i mleka w województwie warmińsko-mazurskim</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</si>
  <si>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</si>
  <si>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konferencja /kongres</t>
  </si>
  <si>
    <t>liczba uczestników</t>
  </si>
  <si>
    <t>50</t>
  </si>
  <si>
    <t>rolnicy, przedsiębiorcy, doradcy rolniczy, przedstawiciele nauki</t>
  </si>
  <si>
    <t>Częstochowskie Stowarzyszenie Rozwoju Małej Przedsiębiorczości</t>
  </si>
  <si>
    <t>ul. Tkacka 5, 42-200 Częstochowa</t>
  </si>
  <si>
    <t>Innowacyjne formy aktywizacji gospodarstw agroturystycznych, edukacyjnych i opiekuńczych na obszarze Małopolski.</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</si>
  <si>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</si>
  <si>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konferencja, publikacja</t>
  </si>
  <si>
    <t>liczba uczestników konferencji</t>
  </si>
  <si>
    <t>70</t>
  </si>
  <si>
    <t>Właściciele gospodarstw agroturystycznych, zagród edukacyjnych,  rolnicy, doradcy rolniczy,  przedstawiciele samorządów terytorialnych.</t>
  </si>
  <si>
    <t>Małopolski Ośrodek Doradztwa Rolniczego</t>
  </si>
  <si>
    <t xml:space="preserve"> ul. Osiedlowa 9, 32-082 Karniowice</t>
  </si>
  <si>
    <t>liczba egzemplarzy publikacji</t>
  </si>
  <si>
    <t>500</t>
  </si>
  <si>
    <t>Innowacyjne technologie w przetwórstwie mięsnym na poziomie gospodarstwa rolnego.</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</si>
  <si>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</si>
  <si>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szkolenie, publikacja</t>
  </si>
  <si>
    <t>liczba uczestników szkolenia</t>
  </si>
  <si>
    <t>20</t>
  </si>
  <si>
    <t>Rolnicy, doradcy rolniczy.</t>
  </si>
  <si>
    <t>II-IV</t>
  </si>
  <si>
    <t>Innowacje w chowie i hodowli bydła.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</si>
  <si>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</si>
  <si>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liczba uczestników wyjazdu studyjnego</t>
  </si>
  <si>
    <t>25</t>
  </si>
  <si>
    <t>Rolnicy, mieszkańcy obszarów wiejskich, doradcy rolniczy, przedstawiciele instytucji działających na rzecz rolnictwa.</t>
  </si>
  <si>
    <t>III-IV</t>
  </si>
  <si>
    <t>Innowacyjne dla Małopolski metody i formy sprzedaży płodów rolnych bezpośrednio z pola i gospodarstwa.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</si>
  <si>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</si>
  <si>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konferencja, wyjazd studyjny, publikacja</t>
  </si>
  <si>
    <t>300</t>
  </si>
  <si>
    <t>Innowacyjne rozwiązania w małych gospodarstwach rolnych w województwie małopolskim.</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</si>
  <si>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</si>
  <si>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konferencja</t>
  </si>
  <si>
    <t>liczba uczestników  konferencji</t>
  </si>
  <si>
    <t>Rolnicy, przedsiębiorcy, doradcy, naukowcy.</t>
  </si>
  <si>
    <t>II</t>
  </si>
  <si>
    <t>ul. Tkacka 5/6,  42-200 Częstochowa</t>
  </si>
  <si>
    <t>Ekologiczny chów bydła mięsnego nie jest trudny</t>
  </si>
  <si>
    <t>Celem realizacji operacji jest wymiana wiedzy i doświadczeń  związanych z ekologicznym chowem bydła mięsnego  w  regionie województwa podlaskiego oraz  zapoznanie uczestników z możliwością wsparcia finansowego na to działanie.</t>
  </si>
  <si>
    <t>liczba uczestników operacji</t>
  </si>
  <si>
    <t>30</t>
  </si>
  <si>
    <t>Grupę docelową będą stanowili rolnicy, doradcy rolni oraz mieszkańcy obszarów wiejskich</t>
  </si>
  <si>
    <t>-</t>
  </si>
  <si>
    <t>Podlaski Ośrodek Doradztwa Rolniczego w Szepietowie</t>
  </si>
  <si>
    <t>Szepietowo Wawrzyńce 64       18-210 Szepietowo</t>
  </si>
  <si>
    <t>Innowacje w gospodarstwie - zakładanie i prowadzenie pasieki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</si>
  <si>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</si>
  <si>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warsztat</t>
  </si>
  <si>
    <t>16</t>
  </si>
  <si>
    <t>Grupę docelową będą stanowili mieszkańcy obszarów wiejskich, osoby zainteresowane tematyką pszczelarską, członkowie organizacji oraz doradcy rolni</t>
  </si>
  <si>
    <t>II-III</t>
  </si>
  <si>
    <t xml:space="preserve">Gospodarstwa opiekuńcze jako nowatorskie podejście do usług społecznych oferowanych mieszkańcom obszarów wiejskich poprzez prezentację dobrych praktyk na przykładzie województwa kujawsko-pomorskiego </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</si>
  <si>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</si>
  <si>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Grupę docelową będą stanowili mieszkańcy obszarów wiejskich zainteresowani tematyką gospodarstw opiekuńczych, doradcy rolni oraz przedstawiciele instytucji wspierających rozwój usług opiekuńczych</t>
  </si>
  <si>
    <t>Rolniku poznaj innowacje</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</si>
  <si>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</si>
  <si>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Grupę docelową będą stanowili rolnicy, doradcy rolniczy oraz mieszkańcy obszarów wiejskich</t>
  </si>
  <si>
    <t>audycja</t>
  </si>
  <si>
    <t xml:space="preserve">liczba emisji audycji     </t>
  </si>
  <si>
    <t xml:space="preserve">1       </t>
  </si>
  <si>
    <t>Kierunki innowacyjnego, zrównoważonego rozwoju sektora rolno-spożywczego województwa podlaskiego</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</si>
  <si>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</si>
  <si>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Konferencja</t>
  </si>
  <si>
    <t>producenci płodów rolnych, rolnicy, małe i średnie firmy produkujące żywność, firmy o charakterze lokalnym i regionalnym, przedstawiciele świata nauki</t>
  </si>
  <si>
    <t>Państwowa Wyższa Szkoła Informatyki i Przedsiębiorczości w Łomży</t>
  </si>
  <si>
    <t>ul. Akademicka 14        18-400 Łomża</t>
  </si>
  <si>
    <t>90</t>
  </si>
  <si>
    <t>Innowacyjne metody produkcji specjalnych i mleka w województwie podlaskim</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</si>
  <si>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</si>
  <si>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rolnicy, przedsiębiorcy, doradcy i naukowcy</t>
  </si>
  <si>
    <t>24 571,50</t>
  </si>
  <si>
    <t>ul. Tkacka 5/6           42-200 Częstochowa</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</si>
  <si>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</si>
  <si>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</si>
  <si>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pszczelarze, rolnicy, mieszkańcy obszarów wiejskich, pracownicy naukowi, doradcy rolni</t>
  </si>
  <si>
    <t>Łódzki Ośrodek Doradztwa Rolniczego</t>
  </si>
  <si>
    <t>Łódzki Ośrodek Doradztwa Rolniczego z siedzibą w Bratoszewicach                  ul. Nowości 32;            95-011 Bratoszewice</t>
  </si>
  <si>
    <t>25 000,00</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</si>
  <si>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</si>
  <si>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</si>
  <si>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</si>
  <si>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hodowcy, weterynarze, inseminatorzy, producenci trzody chlewnej, doradcy rolni</t>
  </si>
  <si>
    <t>Łódzki Ośrodek Doradztwa Rolniczego z siedzibą w Bratoszewicach                  ul. Nowości 32;           95-011 Bratoszewice</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</si>
  <si>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</si>
  <si>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</si>
  <si>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t>
  </si>
  <si>
    <t>Łódzki Ośrodek Doradztwa Rolniczego z siedzibą w Bratoszewicach                  ul. Nowości 32;             95-011 Bratoszewice</t>
  </si>
  <si>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</si>
  <si>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</si>
  <si>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40</t>
  </si>
  <si>
    <t>rolnicy, przetwórcy warzyw, pracownicy naukowi, doradcy rolni</t>
  </si>
  <si>
    <t>Łódzki Ośrodek Doradztwa Rolniczego z siedzibą w Bratoszewicach                  ul. Nowości 32;          95-011 Bratoszewice</t>
  </si>
  <si>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</si>
  <si>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</si>
  <si>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t>
  </si>
  <si>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</si>
  <si>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</si>
  <si>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Liczba uczestników konferencji</t>
  </si>
  <si>
    <t>Rolnicy, przedsiębiorcy, doradcy, naukowcy</t>
  </si>
  <si>
    <t>II/III</t>
  </si>
  <si>
    <t>Częstochowski Stowarzyszenie Rozwoju Małej Przedsiębiorczości</t>
  </si>
  <si>
    <t>ul. Tkacka 5/6    42-200 Częstocohwa</t>
  </si>
  <si>
    <t>II/IV</t>
  </si>
  <si>
    <t>Innowacyjne wykorzystanie zasobów Dolnego Śląska w celu poprawy jakości życia w regionie – PROW 2014-2020 Działanie „Współpraca”</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</si>
  <si>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</si>
  <si>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 xml:space="preserve">
Liczba seminariów
Liczba uczestników seminarium, 
w tym 
liczba doradców rolniczych</t>
  </si>
  <si>
    <t xml:space="preserve">
1
90
10</t>
  </si>
  <si>
    <t>przedstawiciele jednostek naukowych, rolnicy, właściciele lasów, przedsiębiorcy, doradcy rolniczy oraz mieszkańcy obszarów wiejskich i inne podmioty zainteresowane wdrażaniem innowacji w rolnictwie i na obszarach wiejskich z Dolnego Śląska</t>
  </si>
  <si>
    <t>II, III</t>
  </si>
  <si>
    <t>Dolnośląski Ośrodek Doradztwa Rolniczego z siedzibą we Wrocławiu</t>
  </si>
  <si>
    <t>ul. Zwycięska 8,
53-033 Wrocław</t>
  </si>
  <si>
    <t xml:space="preserve">Dolnośląskie warsztaty serowarskie </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</si>
  <si>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</si>
  <si>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warsztaty</t>
  </si>
  <si>
    <t xml:space="preserve">
Liczba warsztatów
Liczba uczestników warsztatów,
w tym
liczba doradców rolniczych</t>
  </si>
  <si>
    <t xml:space="preserve">
1
16
2</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</si>
  <si>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</si>
  <si>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II, III, IV</t>
  </si>
  <si>
    <t xml:space="preserve">Wiejskie usługi opiekuńcze – innowacyjna forma przedsiębiorczości </t>
  </si>
  <si>
    <t xml:space="preserve">Celem operacji jest propagowanie idei rozwijania wiejskich usług opiekuńczych, w tym gospodarstw opiekuńczych jako innowacyjnej formy przedsiębiorczości na obszarach wiejskich Dolnego Śląska. </t>
  </si>
  <si>
    <t>seminarium
dwudniowe warsztaty</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</si>
  <si>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</si>
  <si>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1
60
2
2
1
30
2
2
1 000</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</si>
  <si>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</si>
  <si>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III, IV</t>
  </si>
  <si>
    <t>Innowacje w praktyce – cykl warsztatów polowych: rzepak, soja, kukurydza</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</si>
  <si>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</si>
  <si>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warsztaty polowe</t>
  </si>
  <si>
    <t xml:space="preserve">
Liczba warsztatów
Liczba uczestników warsztatów,
w tym
liczba doradców rolniczych</t>
  </si>
  <si>
    <t xml:space="preserve">
3
90
15</t>
  </si>
  <si>
    <t xml:space="preserve">producenci rolni – rolnicy, doradcy rolniczy, przedstawiciele jednostek naukowo-badawczych
</t>
  </si>
  <si>
    <t>Dolny Śląsk. Zielona dolina żywności i zdrowia – wyjazd studyjny partnerów KSOW.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</si>
  <si>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</si>
  <si>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 xml:space="preserve">
Liczba wyjazdów studyjnych
Liczba uczestników.
w tym 
liczba doradców</t>
  </si>
  <si>
    <t xml:space="preserve">
1
18
3</t>
  </si>
  <si>
    <t xml:space="preserve">rolnicy, jednostki naukowe oraz uczelnie, przedsiębiorcy, podmioty świadczące usługi doradcze,
przedstawiciele jednostek samorządu terytorialnego
</t>
  </si>
  <si>
    <t>Uniwersytet Przyrodniczy we Wrocławiu</t>
  </si>
  <si>
    <t>ul. C. K. Norwida 25, 
50-375 Wrocław</t>
  </si>
  <si>
    <t>Innowacyjna hodowla świń na przykładzie rasy puławskiej w oparciu o pasze bez GMO.</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</si>
  <si>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</si>
  <si>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rolnicy, hodowcy i producenci trzody chlewnej, pracownicy naukowi, doradcy rolni</t>
  </si>
  <si>
    <t>Łódzki Ośrodek Doradztwa Rolniczego z siedzibą w Bratoszewicach                       ul. Nowości 32; 95-011 Bratoszewice</t>
  </si>
  <si>
    <t>Innowacje w chowie i hodowli bydła na przykładzie francuskich doświadczeń</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</si>
  <si>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</si>
  <si>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osoba</t>
  </si>
  <si>
    <t>rolnicy, doradcy</t>
  </si>
  <si>
    <t>Wielkopolski Ośrodek Doradztwa Rolniczego w Poznaniu</t>
  </si>
  <si>
    <t>Poznań 60-163, ul. Sieradzka 29</t>
  </si>
  <si>
    <t>Gospodarowanie wodą w gospodarstwie rolnym</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</si>
  <si>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</si>
  <si>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szkolenie połączone z warsztatami</t>
  </si>
  <si>
    <t>sztuka</t>
  </si>
  <si>
    <t>Współpraca na rzecz innowacyjności w pszczelarstwie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</si>
  <si>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t>
  </si>
  <si>
    <t>pszczelarze, producenci rolni oraz doradcy, naukowcy, osoby zainteresowane gospodarka pasieczną</t>
  </si>
  <si>
    <t>I-II</t>
  </si>
  <si>
    <t>Poznań 60-163, ul.Sieradzka 29</t>
  </si>
  <si>
    <t>Nowoczesna hodowla bydła z wykorzystaniem embriotransferu</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</si>
  <si>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</si>
  <si>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producenci rolni oraz doradcy</t>
  </si>
  <si>
    <t xml:space="preserve">Innowacje  w nawożeniu  roślin zbożowych
</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</si>
  <si>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</si>
  <si>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producenci rolni, przedstawiciele instytucji samorządowych oraz doradcy</t>
  </si>
  <si>
    <t>Nowoczesne gospodarowanie pasieką</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</si>
  <si>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</si>
  <si>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pszczelarze oraz doradcy</t>
  </si>
  <si>
    <t xml:space="preserve">Genomika i GMO, ważne wydarzenia w sposobie zarządzania produkcją zwierzęcą </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</si>
  <si>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</si>
  <si>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producenci rolni, przedstawiciele instytucji naukowo-badawczych, przedstawiciele firm działajacych na rynku rolnym oraz doradcy</t>
  </si>
  <si>
    <t>Ocena liniowa w nowoczesnej hodowli koni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</si>
  <si>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</si>
  <si>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konferencja połączona z warsztatami</t>
  </si>
  <si>
    <t>hodowcy koni, producenci rolni oraz doradcy</t>
  </si>
  <si>
    <t>Innowacyjność warunkiem wzrostu dochodu rolniczego</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</si>
  <si>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</si>
  <si>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rolnicy, mieszkańcy obszarów wiejskich, przedstawiciele instytucji naukowo-badawczych, przedstawiciele rolniczych instytucji branżowych</t>
  </si>
  <si>
    <t>Innowacyjne niskoemisyjne praktyki w rolnictwie</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</si>
  <si>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</si>
  <si>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producenci rolni, doradcy rolniczy</t>
  </si>
  <si>
    <t>Innowacje w rolnictwie z zakresu ICT</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</si>
  <si>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</si>
  <si>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stoisko wystawiennicze, film</t>
  </si>
  <si>
    <t>4 stoiska wystwiennicze, 2 filmy</t>
  </si>
  <si>
    <t>producenci rolni, doradcy rolniczy, mieszkańcy obszarów wiejskich, podmioty uczesniczące w rozwoju obszarów wiejskich</t>
  </si>
  <si>
    <t>Innowacyjne metody produkcji roślinnej w województwie wielkopolskim</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</si>
  <si>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</si>
  <si>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rolnicy, doradcy, przedsiębiorcy, naukowcy</t>
  </si>
  <si>
    <t>ul.Tkacka 5/6, 42-200 Częstochowa</t>
  </si>
  <si>
    <t>Polowe pokazy pracy maszyn rolniczych - innowacje (III edycja)</t>
  </si>
  <si>
    <t>drukowane materiały informacyjne i promocyjne</t>
  </si>
  <si>
    <t>Zachodniopomorski Ośrodek Doradztwa Rolniczego w Barzkowicach</t>
  </si>
  <si>
    <t>Barzkowice 2         73-134 Barzkowice</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</si>
  <si>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</si>
  <si>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 xml:space="preserve">pokazy polowe </t>
  </si>
  <si>
    <t>rolnicy , dzierżawcy,  przedstawiciele grup producenckich, jednostki naukowo-badawcze oraz producenci nawozów i środków ochrony roślin, którzy współpracują z producentami maszyn rolniczych w zakresie efektywnego nawożenia i racjonalnej ochrony chemicznej</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</si>
  <si>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</si>
  <si>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</si>
  <si>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</si>
  <si>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</si>
  <si>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</si>
  <si>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szkolenie, wyjazd studyjny</t>
  </si>
  <si>
    <t xml:space="preserve">liczba uczestników </t>
  </si>
  <si>
    <t xml:space="preserve">Rolnicy, przedsiębiorcy rolni, doradcy rolni, partnerzy SIR, naukowcy, doradcy rolni </t>
  </si>
  <si>
    <t>Współpraca wsparciem dla innowacji w uprawie roślin wysokobiałkowych</t>
  </si>
  <si>
    <t xml:space="preserve">Celem realizacji operacji jest zapoznanie uczestników z zagadnieniami innowacyjności w rolnictwie oraz możliwościami praktycznego zastosowania przedstawianych rozwiązań, nawiązanie kontaktów i współpracy pomiędzy obecnymi i potencjalnymi uczestnikami rynków rolnych. 
Szkolenie pozwoli na kontynuowanie tworzenia nowych oraz ułatwi funkcjonowanie dotychczasowych sieci kontaktów pomiędzy rolnikami, podmiotami doradczymi, jednostkami naukowymi, przedsiębiorcami sektora rolno- spożywczego oraz pozostałymi podmiotami zainteresowanymi wdrażaniem innowacji w rolnictwie i na obszarach wiejskich. 
</t>
  </si>
  <si>
    <t xml:space="preserve">plantatorzy zbóż, rzepaku, roślin wysokobiałkowych, hodowcy trzody chlewnej, drobiu, bydła, pracownicy naukowi, doradcy rolni oraz osoby zainteresowane ww. tematyką szkolenia połączonego z wyjazdem studyjnym. </t>
  </si>
  <si>
    <t xml:space="preserve">Innowacyjne metody produkcji zwierzęcę, w tym bydła mięsnego w województwie zachodniopomorskim </t>
  </si>
  <si>
    <t xml:space="preserve">Głównym celem operacji jest podniesienie wiedzy w zakresie innowacyjnych metod produkcji zwierzęcej, w tym bydła mięsnego , promowanie i rozwój produkcji zwierzece na obszrze realizacji poprez wielopodmiotow.a wsółprace we wdrażaniu innowacyjnych rozwiązan tej produkcji, przedstawienie przykładów dobrych praktyk w zakresie wdrażania innowacji w produkcji zwierzęcej </t>
  </si>
  <si>
    <t xml:space="preserve">konferencja </t>
  </si>
  <si>
    <t xml:space="preserve">rolnicy, przedsiębiorcy, doradcy , naukowcy </t>
  </si>
  <si>
    <t xml:space="preserve">Częstochowskie Stowarzyszenie Rozwoju Małej Przedsiębiorczości </t>
  </si>
  <si>
    <t xml:space="preserve">Tkacka 5,          42-200 Częstochowa </t>
  </si>
  <si>
    <t xml:space="preserve">Innowacyjne i alternatywne metody upraw oraz metody poprawy rentowności w małych gospodarstwach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</si>
  <si>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</si>
  <si>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wyjazd studyjny </t>
  </si>
  <si>
    <t xml:space="preserve">liczba uczsetników </t>
  </si>
  <si>
    <t xml:space="preserve">rolnicy , doradcy rolni, osoby zainteresowane tematyką wdrażania innowacji na obszrach wiejskich </t>
  </si>
  <si>
    <t>Nowe rasy zwierzat gospodarskich przykładem innowacyjnych rozwiązań genetycznych i technologicznych wzrostu opłacalności produkcji zwierzęcej</t>
  </si>
  <si>
    <t xml:space="preserve">Głownym celem operacji jest poznanie innowacyjnych i nowych technologi produkcji zwierzecej oraz zapoznanie się z Europejskimi standardami hodowli bydła mięsnego i zywca wołowego. </t>
  </si>
  <si>
    <t xml:space="preserve">rolnicy , doradcy , hodowcy zwierząt gospodarskich, przedstawiciele instytucji pracujących na rzecz rolnictwa </t>
  </si>
  <si>
    <t>Krótkie łańcuchy dostaw żywności w oparciu o produkty regionalne w województwie śląskim</t>
  </si>
  <si>
    <t xml:space="preserve"> Celem operacji jest przedstawienie sytuacji produktu regionalnego w województwie śląskim oraz wskazanie kierunków i działań aby doprowadzić do skrócenia łańcucha dostaw żywności przy zastosowania innowacji w tym procesie.</t>
  </si>
  <si>
    <t>Ankiety, publikacja, konferencja(1)</t>
  </si>
  <si>
    <t>liczba ankiet</t>
  </si>
  <si>
    <t>rolnicy, grupy rolników, doradcy, przedstawiciele nauki, instytutów naukowo-badawczych, przedsiębiorcy sektora rolno-spożywczego, przedstawiciele instytucji działających na rzecz polskiego rolnictwa,samorządowcy i  przedstawiciele LGD</t>
  </si>
  <si>
    <t xml:space="preserve"> -</t>
  </si>
  <si>
    <t>Śląski Ośrodek Doradztwa Rolniczego</t>
  </si>
  <si>
    <t>42-200 Częstochowa, ul.Wyszyńskiego 70/126</t>
  </si>
  <si>
    <t>liczba wydanych egzemplarzy publikacji</t>
  </si>
  <si>
    <t>liczba uczesników konferencji</t>
  </si>
  <si>
    <t>Modele współpracy PZDR województwa śląskiego z potencjalnymi Grupami Operacyjnymi</t>
  </si>
  <si>
    <t xml:space="preserve">warsztaty (2), spotkania(17), </t>
  </si>
  <si>
    <t>liczba uczestników warsztatów</t>
  </si>
  <si>
    <t>rolnicy, grupy rolników, doradcy, przedstawiciele nauki, instytutów naukowo-badawczych, przedsiębiorcy sektora rolno-spożywczego,</t>
  </si>
  <si>
    <t>liczba uczestników spotkań</t>
  </si>
  <si>
    <t>I- IV</t>
  </si>
  <si>
    <t>Innowacyjne technologie w przetwórstwie sadowniczym- produkcja cydru szansą dla rolników woj.śląskiego.</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</si>
  <si>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</si>
  <si>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 xml:space="preserve">liczba uczesników </t>
  </si>
  <si>
    <t>rolnicy , doradcy, sadownicy, mieszkańcy obszarów wiejskich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</si>
  <si>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</si>
  <si>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województaw śląskiego w tym zakresie.</t>
  </si>
  <si>
    <t>liczba uczesników wyjazdu</t>
  </si>
  <si>
    <t xml:space="preserve">rolnicy, domownicy rolników, przedstawiciele samorządu, doradcy </t>
  </si>
  <si>
    <t>Innowacyjne rozwiązania w małych gospodarstwach rolnych województwa śląskiego</t>
  </si>
  <si>
    <t>Dokonania SIR w Polsce oraz przetwórstwo na poziomie gospodarstwa, jako elementy podniesienia jakości realizacji programu w województwie śląskim</t>
  </si>
  <si>
    <t>Przedstawienie aktualnego stanu Sieci na rzecz innowacji w rolnictwie i na obszarach wiejskich oraz zagadnień związanych z przetwórstwem na poziomie gospodarstwa.</t>
  </si>
  <si>
    <t xml:space="preserve">Konferencja </t>
  </si>
  <si>
    <t>"Kooperatywy spożywcze jako innowacyjna i efektowna forma prowadzenia działalności na obszarach wiejskich"</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</si>
  <si>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</si>
  <si>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Badania ankietowe, broszura z zanalizą badawczą, cykl szkoleń</t>
  </si>
  <si>
    <t xml:space="preserve">Badanie ankietowe 
Broszura
Cykl szkoleń 
</t>
  </si>
  <si>
    <t xml:space="preserve">30 
200
60  </t>
  </si>
  <si>
    <t>Rolnicy oraz przedsiębiorcy rolni z terenu woj. opolskiego, doradcy rolni, osoby zainteresowane współpracą w ramach kooperatyw spożywczych</t>
  </si>
  <si>
    <t>II,III, IV</t>
  </si>
  <si>
    <t>Opolski Ośrodek Doradztwa Rolniczego w Łosiowie</t>
  </si>
  <si>
    <t>ul. Główna 1, 
49-330 Łosiów</t>
  </si>
  <si>
    <t>Innowacyjne metody produkcji roślinnej w województwie opolskim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</si>
  <si>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</si>
  <si>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 xml:space="preserve">Cykl specjalistycznych broszur nt. innowacyjnych zastosowań w rolnictwie </t>
  </si>
  <si>
    <t>Celem wydanych publikacji będzie pokazanie praktycznego wymiaru realizowanych przedsięwzięć oraz ich społecznego znaczenia, a także zaprezentowanie „dobrych praktyk”,</t>
  </si>
  <si>
    <t>broszury</t>
  </si>
  <si>
    <t xml:space="preserve">broszury </t>
  </si>
  <si>
    <t>5000</t>
  </si>
  <si>
    <t xml:space="preserve">Rolnicy, przedsiębiorcy, doradcy rolni, uczelnie, osoby zaiteresowane innowacyjnymi rozwiązaniami z zakresu rolnictwa. </t>
  </si>
  <si>
    <t>III,IV</t>
  </si>
  <si>
    <t>Aktualna sytuacja producentów rolnych w zakresie organizacji sprzedazy zbóż i rzepaku</t>
  </si>
  <si>
    <t xml:space="preserve">Wspieranie łańcucha dostaw żywności, w tym przetwarzania i wprowadzania do obrotu produktów rolnych, </t>
  </si>
  <si>
    <t>szkolenie</t>
  </si>
  <si>
    <t xml:space="preserve">szkolenie </t>
  </si>
  <si>
    <t xml:space="preserve">Rolnicy, doradcy rolni, przesiębiorcy, mieszkancy terenów iejskich, osoby zaiteresowane innowacyjnymi rozwiązaniami z zakresu rolnictwa. </t>
  </si>
  <si>
    <t>Krótkie łańcuchy dostw w rolnictwie- regulacje prawne i podatkowe</t>
  </si>
  <si>
    <t xml:space="preserve"> 
 Zwiększenie udziału rolników w produkcje żywności dobrej jakości. Zgłębienie wiedzy na temat przepisów i regulacji prawnych. Zwiększenie rentowności i konkurencyjności gospodarstw rolnych w województwie opolskim. 
</t>
  </si>
  <si>
    <t>15</t>
  </si>
  <si>
    <t xml:space="preserve">Rolnicy, doradcy roni, przedsiębiorcy, mieszkancy terenów wiejskich, osoby zaiteresowane innowacyjnymi rozwiązaniami z zakresu rolnictwa. </t>
  </si>
  <si>
    <t>Innowacyjne metody oceny autentyczności i jakości miodu</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</si>
  <si>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</si>
  <si>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 xml:space="preserve">Rolnicy, doradcyrolni, mieszkancy terenów wiejskich, przedsiębiorcy, osoby zaiteresowane innowacyjnymi rozwiązaniami z zakresu rolnictwa. </t>
  </si>
  <si>
    <t>Stoiska promocyjne nośnikiem informacji o Sieci na rzecz innowacji w rolnictwie i na obszarach wiejskich</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</si>
  <si>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</si>
  <si>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 xml:space="preserve">stoiska informacyjno-promocyjne </t>
  </si>
  <si>
    <t>liczba stoisk informacyjno-promocyjnych</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</si>
  <si>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</si>
  <si>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Lubelski Ośrodek Doradztwa Rolniczego w Końskowoli</t>
  </si>
  <si>
    <t>Końskowola ul. Pożowska 8 24-130 Końskowola</t>
  </si>
  <si>
    <t xml:space="preserve">Wyjazd studyjny do Austrii jako działanie na rzecz tworzenia sieci kontaktów dla osób wdrażających innowacje na obszarach wiejskich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</si>
  <si>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</si>
  <si>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35</t>
  </si>
  <si>
    <t xml:space="preserve">rolnicy,
doradcy rolniczy, przedsiębiorcy, przedstawiciele instytucji rolniczych, około rolniczych i naukowych, uczelni wyższych
</t>
  </si>
  <si>
    <t>Zakładanie plantacji winorośli. Uprawa winogron, produkcja wina, soków – alternatywą dla lubelskich rolników.</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</si>
  <si>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</si>
  <si>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rolnicy,
doradcy rolniczy, przedsiębiorcy, przedstawiciele instytucji rolniczych, około rolniczych i naukowych, uczelni wyższych</t>
  </si>
  <si>
    <t>Współpraca szansą na rozwój innowacyjnych metod uprawy i przetwórstwa ziół na Lubelszczyźnie</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</si>
  <si>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</si>
  <si>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</si>
  <si>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</si>
  <si>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obszarów wiejskich poprzez innowacje</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</si>
  <si>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</si>
  <si>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liczba seminariów
liczba uczestników</t>
  </si>
  <si>
    <t>5
20</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</si>
  <si>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</si>
  <si>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Lubelskie Stowarzyszenie Miłośników Cydru</t>
  </si>
  <si>
    <t>Mikołajówka 11       23-250 Urzędów</t>
  </si>
  <si>
    <t xml:space="preserve">Innowacje w chowie i hodowli bydła mięsnego </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</si>
  <si>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</si>
  <si>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Budżet brutto operacji 
(w zł)</t>
  </si>
  <si>
    <t>„Innowacyjne rozwiązania belgijskie w systemach formowania drzew oraz w systemach osłon w sadach czereśniowych dla uzyskiwania owoców wysokiej jakości”</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</si>
  <si>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</si>
  <si>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 xml:space="preserve">
rolnicy indywidualni, grupy producentów, przedstawiciele jednostek doradczych, przedstawiciele szkół rolniczych, przedstawiciele samorządu, przedsiębiorcy działający na rzecz sektora ogrodniczego
</t>
  </si>
  <si>
    <t>II/III 
kwartał</t>
  </si>
  <si>
    <t>ŚODR Modliszewice</t>
  </si>
  <si>
    <t>Modliszewice, 
ul. Piotrkowska 30, 26-200 Końskie</t>
  </si>
  <si>
    <t>„Innowacyjne rozwiązania dla upraw ogrodniczych dla zwiększenia ich dochodowości (gatunki alternatywne)”</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</si>
  <si>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</si>
  <si>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 xml:space="preserve">
rolnicy indywidualni, grupy producentów, przedstawiciele jednostek doradczych, przedstawiciele szkół rolniczych, przedsiębiorcy działający na rzecz sektora przetwórstwa rolnego
</t>
  </si>
  <si>
    <t>IV 
kwartał</t>
  </si>
  <si>
    <t xml:space="preserve">1
</t>
  </si>
  <si>
    <t xml:space="preserve">4
</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</si>
  <si>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45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</si>
  <si>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właściciele gospodarstw ekologicznych specjalizujących się w produkcji ekologicznej i zainteresowani poprawą efektywności produkcji i poszukujący nowych możliwości w zakresie zbytu warzyw i owoców ekologicznych</t>
  </si>
  <si>
    <t>III/IV 
kwartał</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</si>
  <si>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</si>
  <si>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</si>
  <si>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I-III 
kwartał</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</si>
  <si>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</si>
  <si>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szkolenie z warsztatami</t>
  </si>
  <si>
    <t xml:space="preserve">rolnicy/właściciele małych 
i średnich gospodarstw (producenci owoców i warzyw) 
z województwa świętokrzyskiego, przetwórcy, samorządy, doradcy rolniczy, pracownicy naukowi </t>
  </si>
  <si>
    <t>III/IV kwartał</t>
  </si>
  <si>
    <t>"Budowanie grupy partnerskiej ukierunkowanej 
na innowacyjne metody produkcji i przetwórstwa 
na Ziemi Sandomierskiej"</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</si>
  <si>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25 osób oraz konferencji dla 60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</si>
  <si>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 xml:space="preserve">wyjazd studyjny
</t>
  </si>
  <si>
    <t xml:space="preserve">25
</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</si>
  <si>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</si>
  <si>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Ośrodek Promowania 
i Wspierania Przedsiębiorczości Rolnej 
w Sandomierzu</t>
  </si>
  <si>
    <t>ul. Poniatowskiego 2, 27-600 Sandomierz</t>
  </si>
  <si>
    <t>"Innowacyjne techniki i technologie produkcji, sprzedaży i przetwórstwa produktów ekologicznych"</t>
  </si>
  <si>
    <t>45</t>
  </si>
  <si>
    <t>"Gospodarstwa opiekuńcze jako alternatywna forma rozwoju gospodarstw świętokrzyskich - dobre przykłady funkcjonowania gospodarstw opiekuńczych w Holandii i Polsce"</t>
  </si>
  <si>
    <t>22</t>
  </si>
  <si>
    <t>"Wdrażanie innowacyjnych rozwiązań w zakresie przetwórstwa owoców i warzyw w małych oraz średnich gospodarstwach"</t>
  </si>
  <si>
    <t xml:space="preserve">49-330 Łosiów,
  ul. Główna 1 </t>
  </si>
  <si>
    <t>"Innowacje w przedsiębiorczości na obszarach wiejskich - działania na rzecz powstania grupy operacyjnej"</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</si>
  <si>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</si>
  <si>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Liczba uczestników operacji</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</si>
  <si>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</si>
  <si>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Pomorski Ośrodek Doradztwa Rolniczego w Lubaniu</t>
  </si>
  <si>
    <t>Lubań, ul. Tadeusza Maderskiego 3    83-422 Nowy Barkoczyn</t>
  </si>
  <si>
    <t xml:space="preserve">Szacowana liczba odwiedzających punkt informacyjny na targach                                 </t>
  </si>
  <si>
    <t>Nakład ulotki</t>
  </si>
  <si>
    <t>Liczba stron internetowych, na których zostanie zamieszczona informacja</t>
  </si>
  <si>
    <t>10</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</si>
  <si>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</si>
  <si>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</si>
  <si>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</si>
  <si>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</si>
  <si>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I-IV</t>
  </si>
  <si>
    <t>Nakład plakatu</t>
  </si>
  <si>
    <t>Nakład broszury</t>
  </si>
  <si>
    <t>Film informacyjno - promocyjny</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</si>
  <si>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</si>
  <si>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</si>
  <si>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Wyjazd studyjny</t>
  </si>
  <si>
    <t>Grupa docelowa będzie się składała z rolników, przedsiębiorców, członków grup producenckich, doradców i specjalistów ODR-ów oraz naukowców z Uniwersytetu Technologiczno-Przyrodniczego w Bydgoszczy i/lub Uniwersytetu Przyrodniczego w Poznaniu; 15 rolników (w tym członków grupy producenckiej); 17 doradców i/lub specjalistów; 3 naukowców z Uniwersytetu Technologiczno-Przyrodniczego w Bydgoszczy i/lub Uniwersytetu Przyrodniczy w Poznaniu</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</si>
  <si>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</si>
  <si>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</si>
  <si>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</si>
  <si>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15 osób ; doradcy – 4 osób, przedsiębiorcy – 5 osób;  mieszkańcy obszarów wiejskich – 5 osób , moderator SIR - 1. Grupa będzie liczyła 30 osób. Dobór uczestników jest odpowiedniemu składowi utworzenia grupy operacyjnej. Taki dobór będzie najlepszym rozwiązaniem do utworzenia takiej grupy. </t>
  </si>
  <si>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</si>
  <si>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maj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maj 2018
e) działania na rzecz powstania grupy operacyjnej moderowane przez brokera innowacji z PODR
</t>
  </si>
  <si>
    <t>seminarium, wyjazd studyjny, broszura</t>
  </si>
  <si>
    <t>liczba uczestników seminarium</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</si>
  <si>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 doradców rolniczych
</t>
  </si>
  <si>
    <t>Zespół Szkół Rolniczych Centrum Kształcenia Praktycznego im. Józefa Wybickiego w Bolesławowie</t>
  </si>
  <si>
    <t>Bolesławowo 15, 83-250 Skarszewy</t>
  </si>
  <si>
    <t>nakład broszury</t>
  </si>
  <si>
    <t>1200</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</si>
  <si>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</si>
  <si>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</si>
  <si>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</si>
  <si>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 xml:space="preserve">Współczesne wyzwania gospodarki wodnej na obszarach wiejskich" </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</si>
  <si>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</si>
  <si>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Konferencja, publikacja naukowa</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</si>
  <si>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120)</t>
  </si>
  <si>
    <t>Centrum Doradztwa Rolniczego w Brwinowie</t>
  </si>
  <si>
    <t>ul. Pszczelińska 99, 05-840 Brwinów</t>
  </si>
  <si>
    <t>publikacja naukowa</t>
  </si>
  <si>
    <t xml:space="preserve">Innowacyjne technologie w rolnictwie precyzyjnym </t>
  </si>
  <si>
    <t xml:space="preserve"> Celem operacji jest przygotowanie uczestników szkolenia do podejmowania działań prowadzących do wdrażania innowacyjnych rozwiązań w zakresie rolnictwa precyzyjnego w gospodarstwach rolnych. </t>
  </si>
  <si>
    <t>Szkolenie</t>
  </si>
  <si>
    <t>doradcy rolniczy, pracownicy izb rolniczych, nauczyciele, uczniowie, studenci szkół rolniczych, rolnicy</t>
  </si>
  <si>
    <t>Forum „Sieciowanie Partnerów SIR”</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</si>
  <si>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</si>
  <si>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Konferencja 2-dniowa</t>
  </si>
  <si>
    <t>100</t>
  </si>
  <si>
    <t>Doradcy, nauka, rolnicy, przedsiębiorcy, administracja rządowa i samorządowa</t>
  </si>
  <si>
    <t>150</t>
  </si>
  <si>
    <t xml:space="preserve">Broszura: „Działanie Współpraca” wspierające wdrażanie innowacyjnych rozwiązań w rolnictwie </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</si>
  <si>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</si>
  <si>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Doradcy, nauka, rolnicy, przedsiębiorcy oraz wszyscy zainteresowani działaniem Współpraca</t>
  </si>
  <si>
    <t>nakład</t>
  </si>
  <si>
    <t>10.000</t>
  </si>
  <si>
    <t>Partnerstwo dla rozwoju II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</si>
  <si>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</si>
  <si>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szkolenia ( 2 x 2 dni)</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</si>
  <si>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</si>
  <si>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120</t>
  </si>
  <si>
    <t>liczba uczestników szkolenia nr 1</t>
  </si>
  <si>
    <t>dzień I - 52
dzień II - 51</t>
  </si>
  <si>
    <t>liczba uczestników szkolenia nr 2</t>
  </si>
  <si>
    <t>dzień I -  71
dzień II - 68</t>
  </si>
  <si>
    <t>Spotkania informacyjno-szkoleniowe dla brokerów innowacji oraz pracowników CDR i ODR wspierających prace związane z wrażaniem działania „Współpraca”</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</si>
  <si>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</si>
  <si>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informacyjno-szkoleniopwe</t>
  </si>
  <si>
    <t>liczba spotkań informacyjno-szkoleniowych</t>
  </si>
  <si>
    <t>Pracownicy Centrum Doradztwa Rolniczego w Brwinowie wraz z Oddziałami oraz pracownicy Wojewódzkich Ośrodków Doradztwa Rolniczego (brokerzy innowacji oraz pracownicy wspierający wdrażnie Działania Współpraca), przedstawiciele MRiRW oraz ARiMR</t>
  </si>
  <si>
    <t>160</t>
  </si>
  <si>
    <t>Promocja innowacji w hodowli bydła mięsnego podczas Europejskich Targów Hodowlanych w Clermount-Ferrand</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</si>
  <si>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</si>
  <si>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Maderskiego 3, 
83-422 Lubań</t>
  </si>
  <si>
    <t xml:space="preserve">Rolnicy, przedsiębiorcy, członkowie grup producenckich, doradcy 
i specjaliści ODR-ów oraz naukowców z Uniwersytetu Technologiczno-Przyrodniczego w Bydgoszczy i/lub Uniwersytetu Przyrodniczego w Poznaniu
</t>
  </si>
  <si>
    <t xml:space="preserve">Budowanie sieci partnerstw w celu wdrażania innowacji w zakresie wprowadzania do obrotu żywności wysokiej jakości </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</si>
  <si>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</si>
  <si>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Spotkanie, wyjazd studyjny, konferencja, broszura</t>
  </si>
  <si>
    <t>80</t>
  </si>
  <si>
    <t>rolnicy, doradcy, przedstawiciele samorządu rolniczego, przedstawiciele nauki oraz przedstawiciele innych organizacji czy instytucji  działających na rzecz rozwoju rolnictwa</t>
  </si>
  <si>
    <t xml:space="preserve"> broszura (liczba egzemplarzy)</t>
  </si>
  <si>
    <t>1000</t>
  </si>
  <si>
    <t>Cykl konferencji w zakresie innowacyjnych rozwiązań w małych gospodarstwach rolnych</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</si>
  <si>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w tym 100 rolników, 40 doradców, 40 przedsiębiorców i 20 naukowców. Tematem operacji są innowacyjne metody produkcji w małych gospodarstwach rolnych, w tym w zakresie małego przetwórstwa w województwach: śląskim, małopolskim, świętokrzyskim oraz podkarpackim.</t>
  </si>
  <si>
    <t>4 konferencje</t>
  </si>
  <si>
    <t>200</t>
  </si>
  <si>
    <t>ul. Tkacka 5/6,  
42-200 Częstochowa</t>
  </si>
  <si>
    <t>konferencje</t>
  </si>
  <si>
    <t xml:space="preserve">Przedmiotem operacji jest przedstawienie najlepszych, innowacyjnych rozwiązań w gospodarstwach ekologicznych ( uprawa mieszanek, permakultury), wymiana doświadczeń między rolnikami , doradcami </t>
  </si>
  <si>
    <t>Konferencja 2 dniowa</t>
  </si>
  <si>
    <t xml:space="preserve">doradcy, rolnicy, przedsiębiorcy, administarcja rządowa </t>
  </si>
  <si>
    <t>ul. Pszczelińska 99, 
05-840 Brwinów</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</si>
  <si>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</si>
  <si>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</si>
  <si>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</si>
  <si>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</si>
  <si>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</si>
  <si>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Grupą docelową przeprowadzonej operacji są rolnicy, którzy prowadzą produkcję roślinną metodami konwencjonalnymi lub ekologicznymi oraz doradcy rolniczy, którzy pozostają w bezpośrednich kontakcie z rolnikami i producentami rolnymi.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</si>
  <si>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</si>
  <si>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</si>
  <si>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 xml:space="preserve">Operacja skierowana jest do:
- rolników, hodowców bydła mięsnego
- doradców rolniczych,
- przedsiębiorców,
- przedstawicieli instytucji naukowych
zainteresowanych innowacjami w chowie i hodowli bydła mięsnego, w liczbie 30 osób
</t>
  </si>
  <si>
    <r>
      <t>Wyjazd studyjny pn. Poszukiwanie i przygotowanie potencjalnych członków grup operacyjnych w województwie lubuskim – na przykładzie dobrych praktyk z województwa kujawsko-pomorskiego</t>
    </r>
    <r>
      <rPr>
        <b/>
        <sz val="10"/>
        <color rgb="FF000000"/>
        <rFont val="Calibri"/>
        <family val="2"/>
        <charset val="238"/>
        <scheme val="minor"/>
      </rPr>
      <t xml:space="preserve"> </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</si>
  <si>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</si>
  <si>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 xml:space="preserve">Grupą docelową, do której skierowane będą zaproszenia to: partnerzy KSOW i SIR z woj. lubuskiego,        rolnicy, doradcy rolni, przetwórcy, przedsiębiorcy, </t>
    </r>
    <r>
      <rPr>
        <sz val="10"/>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</si>
  <si>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</si>
  <si>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</si>
  <si>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60</t>
  </si>
  <si>
    <t>Operacja skierowana jest do: rolników, hodowców bydła mięsnego, doradców rolniczych, przedsiębiorców, przedstawicieli instytucji naukowych, samorządowych
zainteresowanych innowacjami w chowie i hodowli bydła mięsnego, w liczbie 60 osób</t>
  </si>
  <si>
    <t>60 + wolni słuchacze</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</si>
  <si>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</si>
  <si>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</si>
  <si>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Grupa docelowa obejmuje rolników plantatorów upraw rolniczych, przedsiębiorców, doradców rolniczych, przedstawicieli nauki,
zainteresowanych wprowadzeniem innowacyjnych rozwiązań w procesie precyzyjnego rolnictwa o łącznej liczbie 40 osób.</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</si>
  <si>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</si>
  <si>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</si>
  <si>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</si>
  <si>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</si>
  <si>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</si>
  <si>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</si>
  <si>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Lubuski Ośrodek Doradztwa Rolniczego</t>
  </si>
  <si>
    <t>Kalsk 91
66-100 Sulechów</t>
  </si>
  <si>
    <t>36</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</si>
  <si>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</si>
  <si>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</si>
  <si>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</si>
  <si>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</si>
  <si>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</si>
  <si>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</si>
  <si>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Doradcy, mieszkańcy obszarów wiejskich, przedstawiciele instytucji rolniczych</t>
  </si>
  <si>
    <t xml:space="preserve">Partnerzy zarejestrowani w bazie Partnerów SIR, potencjalni partnerzy, pracownicy CDR oraz WODR  </t>
  </si>
  <si>
    <t xml:space="preserve">III Forum wiedzy i innowacji </t>
  </si>
  <si>
    <t>Technologia produkcji olejów roślinnych innowacyjnymi metodami</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</si>
  <si>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</si>
  <si>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32</t>
  </si>
  <si>
    <t>rolnicy, mieszkańcy obszarów wiejskich, doradcy, przedsiębiorcy</t>
  </si>
  <si>
    <t>Mazowiecki Ośrodek Doradztwa Rolniczego z siedzibą w Warszawie</t>
  </si>
  <si>
    <t>02-456 Warszawa, ul. Czereśniowa 98</t>
  </si>
  <si>
    <t>Rozwój innowacyjnych form przedsiębiorczości pozarolniczej na obszarach wiejskich</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</si>
  <si>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</si>
  <si>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Mieszanki traw jako innowacyjna baza pasz objętościowych</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</si>
  <si>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</si>
  <si>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Przetwórstwo mleka - spoób na podniesienie dochodu w gospodarstwie</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</si>
  <si>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</si>
  <si>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Poszukiwanie partnerów do działania "Współpraca" inspirowane ekologią</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</si>
  <si>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</si>
  <si>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Innowacyjne metody uprawy truskawek</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</si>
  <si>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</si>
  <si>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65</t>
  </si>
  <si>
    <t>Innowacyjna gospodarka pasieczna</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</si>
  <si>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</si>
  <si>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Wielokierunkowość gospodarstwa zielarskiego sposobem na rozwój obszarów wiejskich</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</si>
  <si>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</si>
  <si>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Innowacyjne proekologiczne metody zwalczania chorób odglebowych w uprawie papryki pod osłonami</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</si>
  <si>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</si>
  <si>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Współpraca międzysektorowa, jako podstawa poznania innowacji w rolnictwie.</t>
  </si>
  <si>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</si>
  <si>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</si>
  <si>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t>II, III, IV kwartał</t>
  </si>
  <si>
    <t>Lokalna Grupa Działania Ziemi Siedleckiej</t>
  </si>
  <si>
    <t>Stary Krzesk 62, 
08-111 Krzesk</t>
  </si>
  <si>
    <t>liczba uczestników szkoleń</t>
  </si>
  <si>
    <t>liczba uczestników wyjazdów studyjnych</t>
  </si>
  <si>
    <t xml:space="preserve">
70</t>
  </si>
  <si>
    <t>Operacje własne</t>
  </si>
  <si>
    <t>Operacje partnerów</t>
  </si>
  <si>
    <t>Liczba</t>
  </si>
  <si>
    <t>Kwota</t>
  </si>
  <si>
    <t>Po zmianie</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</si>
  <si>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</si>
  <si>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Możliwości przeprojektowania systemu upraw w gospodarstwach ekologicznych.
Jak prowadzić nawożenie   w zgodzie z nowymi przepisami programu azotanowege</t>
  </si>
  <si>
    <t>Wspieranie procesu tworzenia partnerstw na rzecz innowacji w serowarstwie.</t>
  </si>
  <si>
    <t xml:space="preserve">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
</t>
  </si>
  <si>
    <t>ilość uczestników</t>
  </si>
  <si>
    <t>rolnicy - hodowcy bydła mlecznego, doradcy rolniczy, pracownicy uczelni i jednostek naukowych, przedsiębiorcy</t>
  </si>
  <si>
    <t>Kujawsko-Pomorski Ośrodek Doradztwa Rolniczego</t>
  </si>
  <si>
    <t>Minikowo            89-122 Minikowo</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</si>
  <si>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</si>
  <si>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</si>
  <si>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</si>
  <si>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Minikowo                      89-122 Minikowo</t>
  </si>
  <si>
    <t>szkolenie 2</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</si>
  <si>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</si>
  <si>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</si>
  <si>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 xml:space="preserve">rolnicy - producenci żywca wołowego, doradcy rolniczy. </t>
  </si>
  <si>
    <t>I-III</t>
  </si>
  <si>
    <t>Minikowo,                    89-122 Minikowo</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</si>
  <si>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</si>
  <si>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roslin strączkowych. Na terenie wojewodztwa kujawsko-pomorskiego prowadzona jest różnorodna produkcja zwierzeca, ale biorąc pod uwagę jednocześnie skalę wykorzystania importyowanej śruty sojowej oraz możliwosci fizjologiczne konwersji systemow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</si>
  <si>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</si>
  <si>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</si>
  <si>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Krajowe Zrzeszenie Producentów Rzepaku i Roślin Białkowych</t>
  </si>
  <si>
    <t>Warszawa 
ul. Szkolna 2/4, lokal nr 403, 
00-006 Warszawa</t>
  </si>
  <si>
    <t>seminarium II</t>
  </si>
  <si>
    <t>seminarium III</t>
  </si>
  <si>
    <t>ekspertyza</t>
  </si>
  <si>
    <t>konferencja + warsztaty + konferencja podsumowująca</t>
  </si>
  <si>
    <t xml:space="preserve">Organizacja seminarium oraz wyjazdu studyjnego dotyczącego nowatorskiej uprawy owoców oraz produkcji wina jako działania na rzecz tworzenia sieci kontaktów w zakresie  wdrażanie innowacji na obszarach wiejskich. 
</t>
  </si>
  <si>
    <t xml:space="preserve">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podczas seminarium będzie  poparta  doświadczeniami producentów i przetwórców  (zajmującymi się przede wszystkim nowatorską uprawą winogron i produkcją win)  zaobserwowanymi podczas wyjazdu studyjnego.  </t>
  </si>
  <si>
    <t xml:space="preserve"> seminarium 
wyjazd studyjny </t>
  </si>
  <si>
    <t>1. seminarium 
2. ilość uczestników 
seminarium 
3. wyjazd studyjny 
4. ilość uczestników wyjazdu</t>
  </si>
  <si>
    <t>1. 1
2. 45
3. 1
4. 45</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</si>
  <si>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</si>
  <si>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II -IV</t>
  </si>
  <si>
    <t>Podkarpacki Ośrodek Doradztwa Rolniczego z siedzibą w Boguchwale</t>
  </si>
  <si>
    <t>ul. Suszyckich 9, 
36-040 Boguchwała</t>
  </si>
  <si>
    <t>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</si>
  <si>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Zakres obejmował bedzie: przeszkolenie 45 uczestników projektu w ramach zorganizowanego seminarium  i  45 uczestników wyjazdu studyjnego   z tematyki dotyczącej nowatorskiej uprawy i przetwórstwa owoców  jako działań na rzecz  poszukiwania partnerów KSOW do współpracy w ramach działania „Współpraca’’ oraz poznanie zagranicznych  doświadczeń przydatnych w tworzeniu i funkcjonowaniu grup operacyjnych. </t>
  </si>
  <si>
    <t xml:space="preserve">1. seminarium 
2. ilość uczestników 
seminarium osób  
3. wyjazd studyjny 
4. ilość uczestników wyjazdu
</t>
  </si>
  <si>
    <t>Podejmowanie współpracy w zakresie tworzenia grup operacyjnych dotyczących produkcji i dystrybucji żywności ekologicznej na Podkarpaciu</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</si>
  <si>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</si>
  <si>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 xml:space="preserve">1. Organizacja 1 wyjazdu studyjnego.
2. Liczba osób biorących udział w wyjeździe studyjnym - 23 osób
</t>
  </si>
  <si>
    <t>1. 1
2. 23</t>
  </si>
  <si>
    <r>
      <rPr>
        <b/>
        <sz val="11"/>
        <rFont val="Calibri"/>
        <family val="2"/>
        <charset val="238"/>
        <scheme val="minor"/>
      </rPr>
      <t>rolnicy</t>
    </r>
    <r>
      <rPr>
        <sz val="11"/>
        <rFont val="Calibri"/>
        <family val="2"/>
        <charset val="238"/>
        <scheme val="minor"/>
      </rPr>
      <t xml:space="preserve"> –zainteresowani produkcją żywności ekologicznej, unowocześnieniem swoich gospodarstw, a tym samym poprawą konkurencyjności na rynku,
</t>
    </r>
    <r>
      <rPr>
        <b/>
        <sz val="11"/>
        <rFont val="Calibri"/>
        <family val="2"/>
        <charset val="238"/>
        <scheme val="minor"/>
      </rPr>
      <t>doradcy  rolniczyczy,</t>
    </r>
    <r>
      <rPr>
        <sz val="11"/>
        <rFont val="Calibri"/>
        <family val="2"/>
        <charset val="238"/>
        <scheme val="minor"/>
      </rPr>
      <t xml:space="preserve"> którzy zajmują się wdrażaniem innowacyjnych rozwiązań na obszarach wiejskich
</t>
    </r>
    <r>
      <rPr>
        <b/>
        <sz val="11"/>
        <rFont val="Calibri"/>
        <family val="2"/>
        <charset val="238"/>
        <scheme val="minor"/>
      </rPr>
      <t xml:space="preserve">pracownicy naukowi, </t>
    </r>
    <r>
      <rPr>
        <sz val="11"/>
        <rFont val="Calibri"/>
        <family val="2"/>
        <charset val="238"/>
        <scheme val="minor"/>
      </rPr>
      <t xml:space="preserve">których zainteresowania naukowo-dydaktyczne obejmują tematykę rozwoju rolnictwa i obszarów wiejskich.
</t>
    </r>
  </si>
  <si>
    <t>II/ III kw</t>
  </si>
  <si>
    <t>Uniwersytet Rzeszowski, Wydział Ekonomii, Katedra Polityki Gospodarczej</t>
  </si>
  <si>
    <t xml:space="preserve">35-601 Rzeszów ul. Ćwiklińskiej 2 </t>
  </si>
  <si>
    <t>II, VI</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</si>
  <si>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</si>
  <si>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</si>
  <si>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wystawa</t>
  </si>
  <si>
    <t>targi, wystawy, imprezy lokalne, regionalne, krajowe i międzynarodowe</t>
  </si>
  <si>
    <t>członkinie Kół Gospodyń Wiejskich</t>
  </si>
  <si>
    <t>Urząd Marszałkowski Województwa Dolnośląskiego</t>
  </si>
  <si>
    <t>Wybrzeże Słowackiego 12-14, 50-411 Wrocław</t>
  </si>
  <si>
    <t>liczba upominków</t>
  </si>
  <si>
    <t>26</t>
  </si>
  <si>
    <t>liczba wystawców</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</si>
  <si>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</si>
  <si>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</si>
  <si>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wynajęcie powierzchni wystawienniczej z zabudową na potrzeby wystawców</t>
  </si>
  <si>
    <t xml:space="preserve">osoby zainteresowane żywnością regionalną, ekologiczną, rękodziełem </t>
  </si>
  <si>
    <t>8</t>
  </si>
  <si>
    <t>6</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</si>
  <si>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</si>
  <si>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</si>
  <si>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 xml:space="preserve">wynajęcie powierzchni wystawienniczej z zabudową na potrzeby wystawców, </t>
  </si>
  <si>
    <t>osoby zainteresowane żywnością regionalną, ekologiczną,  rękodziełem</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</si>
  <si>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</si>
  <si>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</si>
  <si>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III,VI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</si>
  <si>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</si>
  <si>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</si>
  <si>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spotkanie (podsumowanie konkursu)</t>
  </si>
  <si>
    <t>konkursy</t>
  </si>
  <si>
    <t>producenci produktów regionalnych, tradycyjnych, przetwórcy, rolnicy, właściciele gospodarstw agroturystycznych</t>
  </si>
  <si>
    <t>uczestnicy konkursów</t>
  </si>
  <si>
    <t>liczba nagród</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</si>
  <si>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</si>
  <si>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</si>
  <si>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</si>
  <si>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liczba konkursów</t>
  </si>
  <si>
    <t>przedstawiciele grup odnowy wsi, liderzy wiejscy, przedstawiciele samorządów gminnych</t>
  </si>
  <si>
    <t>liczba nagród finansowych dla laureatów i wyróżnionych</t>
  </si>
  <si>
    <t>liczba upominków dla laureatów i wyróżnionych</t>
  </si>
  <si>
    <t>I,II, III</t>
  </si>
  <si>
    <t>Międzynarodowa konferencja nt. promocji produktów regionalnych</t>
  </si>
  <si>
    <t>promocja regionalnej żywności, produktów wpisanych na listę produktów tradycyjnych, rolnictwa ekologicznego, agroturystyki, możliwość zaprezentowania oferty eksportowej, nawiązanie kontaktów gospodarczych i handlowych. Planowany jest udział przedstawicieli landów niemieckich - Saksonii i Brandeburgii i związana z tym wymiana wiedzy i doświadczeń nt. promocji produktów tradycyjnych i regionalnych</t>
  </si>
  <si>
    <t>uczestnicy konferencji</t>
  </si>
  <si>
    <t>Szkolenie pt. Poprawienie zdrowotności dolnośląskich pasiek pszczelich</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</si>
  <si>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t>
  </si>
  <si>
    <t>szkolenia</t>
  </si>
  <si>
    <t>szkolenia/ seminaria/ inne formy szkoleniowe</t>
  </si>
  <si>
    <t>pszczelarze</t>
  </si>
  <si>
    <t>uczestnicy szkoleń/ seminariów/ innych form szkoleniowych</t>
  </si>
  <si>
    <t>I</t>
  </si>
  <si>
    <t>III Konferencja Naukowa "Agrotechniczne aspekty uprawy winorośli i jakości wina w Polsce", Winnica - Technologia - Enologia - Zdrowie</t>
  </si>
  <si>
    <t>celem operacji jest upowszechnianie wiedzy w zakresie innowacyjnych rozwiązań  związanych z uprawą winorośli i produkcją wina na obszarach wiejskich na terenie Dolnego Śląska. Planowane jest zorganizowanie konferencji, przeprowadzenie warsztatów oraz wydanie publikacji - monografii.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</si>
  <si>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konferencja/ kongres;  publikacja/ materiał drukowany</t>
  </si>
  <si>
    <t>liczba konferencji/kongresów</t>
  </si>
  <si>
    <t>Naukowcy prowadzący badania i studia w obszarach objętych tematyka konferencji, w tym doktoranci (w tym młodzi naukowcy do 35 roku życia); praktycy oraz producenci zainteresowani poszerzeniem oferty gospodarstwa, właściciele winnic i winiarni, osoby zainteresowane rozpoczęciem działalności winiarskiej, osoby zawodowo zainteresowane tematyką polskiego wina, osoby związane zawodowo z braną winiarską, w tym (nauczyciele, studenci sommelierzy, restauratorzy, kucharze).</t>
  </si>
  <si>
    <t>ul. C.K. Norwida 25, 50-375 Wrocław</t>
  </si>
  <si>
    <t>liczba uczestników konferencji/kongresów</t>
  </si>
  <si>
    <t>liczba szkoleń/seminariów/warsztatów/spotkań</t>
  </si>
  <si>
    <t>liczba uczestników szkoleń/seminariów/warsztatów/spotkań</t>
  </si>
  <si>
    <t>liczba sztuk publikacji/materiałów drukowanych</t>
  </si>
  <si>
    <t>XXIII Regionalna Wystawa Zwierząt Hodowlanych Książ 2018</t>
  </si>
  <si>
    <t xml:space="preserve"> celem operacji jest promocja chowu i hodowli zwierząt gospodarskich na Dolnym Śląsku oraz szeroko pojęta promocja problematyki rozwoju obszarów wiejskich regionu. Działania realizowane w ramach operacji będą skierowane na zwiększenie poziomu wiedzy, a także utrwalenie już zdobytego doświadczenia w zakresie prowadzenia gospodarstwa wśród rolników województwa dolnośląskiego, ze szczególnym uwzględnieniem rolników zajmujących się chowem zwierząt gospodarskich. Planowane jest zorgazniowanie wystawy, poublikacja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</si>
  <si>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 impreza plenerowa/ wystawa; prasa; audycja/ film/ spot odpowiednio w radiu i telewizji</t>
  </si>
  <si>
    <t>liczba nagród dla hodowców (grawerowane dyplomy)</t>
  </si>
  <si>
    <t>Producenci rolni – hodowcy bydła, koni, trzody chlewnej, owiec kóz, królików, a także drobnego inwentarza – wystawcy prezentujący ok. 200 zwierząt różnych gatunków; instytucje działające na rzecz rolnictwa ze szczególnym uwzględnieniem hodowców zwierząt; Jednostki naukowo-badawcze – przedstawiciele Uniwersytetu Przyrodniczego we Wrocławiu; Przetwórcy i wytwórcy produktów regionalnych; przedstawiciele firm okołorolniczych – wytwórcy pasz, producenci sprzętu do produkcji pasz; osoby odwiedzające wystawę.</t>
  </si>
  <si>
    <t>Dolnośląski Ośrodek Doradztwa Rolniczego we Wrocławiu</t>
  </si>
  <si>
    <t>ul. Zwycięska 8, 53-033 Wrocław</t>
  </si>
  <si>
    <t>liczba spotów w radiu/telewizji (planowana liczba emisji)</t>
  </si>
  <si>
    <t>prasa (planowana liczba ogłoszeń)</t>
  </si>
  <si>
    <t>liczba targów/imprez plenerowych/wystaw</t>
  </si>
  <si>
    <t>Pomysł na sukces - wymiana wiedzy  i doświadczeń pomiędzy partnerami KSOW</t>
  </si>
  <si>
    <t>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szczególnie w obszarze rozwoju przedsiębiorczości poprzez współorganizację i współuczestnictwo w szeregu działań odbywających się na terenie gmin Świerzawa, Dzierżoniów i miejscowości Niedźwiedzice w okresie od kwietnia do końca września 2018 roku. Planowane jest zorganizowanie 2 wyjazdów studyjnych wraz z drukiem materiałów informacyjno-promocyjnych. Tematy zgodne z § 17 ust. 1 pkt  9 rozporządzenia rozporządzenia Ministra Rolnictwa i Rozwoju Wsi z dnia 17 stycznia 2017 r. w sprawie krajowej sieci obszarów wiejskich w ramach Programu Rozwoju Obszarów Wiejskich na lata 2014–2020.</t>
  </si>
  <si>
    <t xml:space="preserve"> Mieszkańcy gmin wiejskich (partnerów projektu): gminy Dzierżoniów oraz gmin Kłodzko  i Świerzawa. Będą to wiejscy liderzy, sołtysi, członkowie organizacji pozarządowych i wiejskich, a także przedstawiciele lokalnych społeczności angażujący się społecznie. W grupie znajdą się ponadto osoby stawiające pierwsze kroki w budowaniu ofert wiosek tematycznych i pracujące nad poszerzeniem oferty.</t>
  </si>
  <si>
    <t>Gmina Dzierżoniów</t>
  </si>
  <si>
    <t>Ul. Piastowska 1, 58-200 Dzierżoniów</t>
  </si>
  <si>
    <t>liczba czestników wyjazdów studyjnych</t>
  </si>
  <si>
    <t>Święto Sera i Wina. Spotkanie Regionów.</t>
  </si>
  <si>
    <t>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Planowane jest zorganizowanie imprezy plenerowej, warsztatów, seminariów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</si>
  <si>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targi/ impreza plenerowa/ wystawa; publikacja/ materiał drukowany; audycja/ film/ spot odpowiednio w radiu i telewizji; informacje i publikacje w internecie</t>
  </si>
  <si>
    <t xml:space="preserve">Producenci sera i wina z Dolnego Śląska – członkowie Stowarzyszenia Serowarów Farmerskich i Zagrodowych oraz Stowarzyszenia Winnice Dolnośląskie; konsumenci i producenci żywności z Dolnego Śląska zainteresowani ruchem Slow Food; mieszkańcy Dolnego Śląska – głównie Wrocławia i okolic (w szczególności okolic Pawłowic, Domaszczyna, Ramiszowa, Mirkowa) -  dorośli oraz dzieci i młodzież.
</t>
  </si>
  <si>
    <t>liczba spotów w radiu (planowana liczba emisji)</t>
  </si>
  <si>
    <t>promocja operacji w internecie - liczba kampanii informacyjnych</t>
  </si>
  <si>
    <t>Realizacja audycji telewizyjnej pt. "Zrób to ze smakiem"</t>
  </si>
  <si>
    <t>celem operacji jest zwiększenie liczby inicjatyw mieszkańców terenów wiejskich na rzecz rozwoju gospodarczego wsi, zwłaszcza wśród osób do 35 roku życia, zapobieganie inercji oraz wykluczeniu gospodarczemu ze względu na odległość od wielkich aglomeracji.
Zachęcanie do współpracy członków społeczności wiejskiej. Celem programu będzie promocja kuchni dolnośląskiej, wyrobów regionalnych, mody na slow food, a więc żywność wyrabianą w tradycyjny sposób. Prezentowane będą efekty współpracy pomiędzy organizacjami pozarządowymi, publicznymi i lokalnym samorządem.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</si>
  <si>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audycja telewizyjna</t>
  </si>
  <si>
    <t>liczba audycji telewizyjnych</t>
  </si>
  <si>
    <t>Mieszkańcy dolnośląskich wsi, zwłaszcza osoby między 20 a 35 rokiem życia.</t>
  </si>
  <si>
    <t xml:space="preserve">Telewizja Polska S.A. z siedzibą w Warszawie ul. J.P.Woronicza 17 00-999 Warszawa 
Oddział Terenowy we Wrocławiu ul. Karkonoska 8  
53-015 Wrocław
</t>
  </si>
  <si>
    <t>ul. Karkonoska 8, 53-015 Wrocław</t>
  </si>
  <si>
    <t>Rolnictwo wspierane społecznie - badanie szans rozwoju małych gospodarstw rolnych na Dolnym Śląsku w aspekcie produkcji  żywności wysokiej jakości</t>
  </si>
  <si>
    <t>celem operacji jest rozwój dolnośląskiego rynku żywności wysokiej jakości w ramach założeń Rolnictwa Wspieranego Społecznie poprzez eksperckie wspieranie rolników, producentów żywności, inicjowanie współpracy na linii producent – koordynator sieci – konsument oraz edukację konsumentów, jak również producentów żywności prowadzącą do zmiany mentalności i postaw.  Planowane jest zorganizowanie konferencji, przeprowadzenie badania ankietowego oraz druk publikacj i plakatówi. Tematy zgodne z § 17 ust. 1 pkt  9 rozporządzenia rozporządzenia Ministra Rolnictwa i Rozwoju Wsi z dnia 17 stycznia 2017 r. w sprawie krajowej sieci obszarów wiejskich w ramach Programu Rozwoju Obszarów Wiejskich na lata 2014–2020.</t>
  </si>
  <si>
    <t>konferencja/ kongres; publikacja/materiał drukowany; analiza/ ekspertyza/ badanie</t>
  </si>
  <si>
    <t xml:space="preserve">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t>
  </si>
  <si>
    <t>Stowarzyszenie "Żywność dla przyszłości"</t>
  </si>
  <si>
    <t>liczba badań ankietowych</t>
  </si>
  <si>
    <t>Włączenie społeczne poprzez realizację  Festiwalu Ducha Góra</t>
  </si>
  <si>
    <t>celem operacji jest aktywizacja i włączenie społeczności lokalnych wiejskich obszaru LGD Partnerstwo Ducha Gór w realizację Festiwalu Ducha Gór, poprzez opracowanie, zaplanowanie i realizację własnych inicjatyw opartych na autentycznych, lokalnych zasobach i tradycjach lokalnych obszaru Karkonoszy.  Planowane jest przeprowadzenie seminariów, szkoleń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</si>
  <si>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audycja/ film/ spot odpowiednio w radiu i telewizji</t>
  </si>
  <si>
    <t xml:space="preserve">
1. W zakresie seminarium i warsztatów: liderzy i grupy inicjatywne z poszczególnych gmin i miejscowości obszaru LGD. 
2. W zakresie warsztatów kulturowych: mieszkańców i turyści w sezonie letnim jako grup testujących ofertę zbudowaną przez społeczności lokalne. Tutaj założone jest uczestnictwo rodzin z dziećmi, zatem co najmniej połowa osób będzie poniżej 35 r. ż.
</t>
  </si>
  <si>
    <t>LGD Partnerstwo Ducha Gór</t>
  </si>
  <si>
    <t>ul. Konstytucji 3 Maja 25, 58-540 Karpacz</t>
  </si>
  <si>
    <t>liczba uczestników szkoleń/seminariów/warsztatów/sptokań</t>
  </si>
  <si>
    <t>liczba audycji/spotów w radiu (planowana liczba emisji)</t>
  </si>
  <si>
    <t>Podejmowanie inicjatyw środowiska wiejskiego w Gminie Radków poprzez uzyskanie umiejętności i kwalifikacji w zakresie przetwarzania produktów rolniczych</t>
  </si>
  <si>
    <t>celem operacji jest podniesienie wiedzy teoretycznej i praktycznej mieszkańców Gminy Radków z zakresu technologii, wymagań higienicznych, bezpieczeństwa żywności, zagrożeń w przetwórstwie żywności, stosowania dobrych praktyk produkcyjnych i higienicznych oraz wymagań prawno-administracyjnych przy zakładaniu małego przetwórstwa w gospodarstwie rolnym. Planowane jest  zorganizowanie szkolenia i warsztatu oraz wyjazdu studyjnego. Tematy zgodne z § 17 ust. 1 pkt  9 rozporządzenia rozporządzenia Ministra Rolnictwa i Rozwoju Wsi z dnia 17 stycznia 2017 r. w sprawie krajowej sieci obszarów wiejskich w ramach Programu Rozwoju Obszarów Wiejskich na lata 2014–2020.</t>
  </si>
  <si>
    <t xml:space="preserve">szkolenie/ seminarium/ warsztat/ spotkanie; wyjazd studyjny </t>
  </si>
  <si>
    <t xml:space="preserve">rolnicy, osoby związane z rolnictwem, pochodząe przede wszystkim z obszarów wiejskich gminy Radków. </t>
  </si>
  <si>
    <t>Gmina Radków</t>
  </si>
  <si>
    <t>Rynek 1, 57-420 Radków</t>
  </si>
  <si>
    <t>Konkurs "Wieś na weekend'2018"</t>
  </si>
  <si>
    <t>aktywizacja organizacji i instytucji do działania partnerskiego podczas organizacji lokalnych imprez, upowszechniających przykłady nowatorskich rozwiązań i promujących dobre praktyki zrealizowane w ramach priorytetów PROW 2014-2020.</t>
  </si>
  <si>
    <t>konkurs</t>
  </si>
  <si>
    <t>szt.</t>
  </si>
  <si>
    <t xml:space="preserve">instytucje i organizacje działające na terenach wiejskich </t>
  </si>
  <si>
    <t>Województwo Kujawsko-Pomorskie</t>
  </si>
  <si>
    <t>pl. Teatralny 2, 87-100 Toruń</t>
  </si>
  <si>
    <t xml:space="preserve">Wizyta studyjna w kraju UE dla przedstawicieli lokalnych grup działania z kujawsko-pomorskiego </t>
  </si>
  <si>
    <t>aktywizacja mieszkańców wsi na rzecz podejmowania inicjatyw w zakresie rozwoju obszarów wiejskich, wdrażanie lokalnych strategii rozwoju</t>
  </si>
  <si>
    <t>wizyta studyjna</t>
  </si>
  <si>
    <t>członkowie lokalnych grup działania oraz przedstawiciele
instytucji i organizacji zaangażowanych w rozwój obszarów wiejskich</t>
  </si>
  <si>
    <t>Szkolenie dla pracowników biur lgd</t>
  </si>
  <si>
    <t>podniesienie kompetencji pracowników biur odpowiedzialnych za przeprowadzenie procedur związanych z wdrażaniem lokalnych strategii rozwoju</t>
  </si>
  <si>
    <t>pracownicy biur lokalnych grup działania</t>
  </si>
  <si>
    <t>Wymiana doświadczeń z przedstawicielami instytucji i organizacji w UE nt. współpracy w sektorze rolnym</t>
  </si>
  <si>
    <t>poszerzenie wiedzy pracowników Urzędu Marszałkowskiego w Toruniu, zwiększenie udziału zainteresowanych stron, przedstawicieli partnerów KSOW  we wdrażaniu inicjatyw na rzecz rozwoju obszarów wiejskich</t>
  </si>
  <si>
    <t>wyjazd zagraniczny</t>
  </si>
  <si>
    <t>pracownicy Urzędu Marszałkowskiego w Toruniu, przedstawieciele partnerów KSOW z Woj. Kujawsko-Pomorskiego</t>
  </si>
  <si>
    <t xml:space="preserve">I-IV </t>
  </si>
  <si>
    <t xml:space="preserve">Wizyta studyjna w regionie, który jest członkiem Europejskiej Sieci Dziedzictwa Kulinarnego - wymiana doświadczeń </t>
  </si>
  <si>
    <t xml:space="preserve">W celu poznania dokonań innych regonów w zakresie wykreowania jednolitej marki regionalnej, w 2018 r. planuje się zorganizowanie wizyty studyjnej do regionu członkowskiego ESDK - Województwa Dolnośląskiego.  Celem wizyty będzie zapoznanie się z doświadczeniami innych regionów w skonsolidowanej promocji członków sieci ESDK, której efektem ma być wzrost konkurencyjności i atrakcyjności gospodarczej regionu. </t>
  </si>
  <si>
    <t>członkowie Stowarzyszenia Dziedzictwa Kulinarnego Kujawy i Pomorze</t>
  </si>
  <si>
    <t xml:space="preserve">Prezentacja potencjału produktów regionalnych Kujaw i Pomorza na targach rolno-spożywczych </t>
  </si>
  <si>
    <t>promocja sektora rolnego regionu oraz prezentacja producentów żywności wysokiej jakości, nawiązanie kontaktów handlowych przez wystawców</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</si>
  <si>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</si>
  <si>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</si>
  <si>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</si>
  <si>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</si>
  <si>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</si>
  <si>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</si>
  <si>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</si>
  <si>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Organizacja dwudniowego seminarium "Rozwój Lokalny Kierowany przez Społeczność w województwie kujawsko-pomorskim -pierwsze doświadczenia"</t>
  </si>
  <si>
    <t>wzmocnienie pozycji lokalnych grup działania w regionie kujawsko-pomorskim oraz zwiększenie ich potencjału w celu realizacji wspólnych inicjatyw i aktywizacji lokalnych społeczności</t>
  </si>
  <si>
    <t>członkowie lokalnych grup działania i przedstawiciele instytucji nadzorujących proces wdrażania lokalnych strategii rozwoju</t>
  </si>
  <si>
    <t>Stowarzyszenie LGD Pojezierze Brodnickie</t>
  </si>
  <si>
    <t>Karbowo, ul. Wczasowa 46, 87-300 Brodnica</t>
  </si>
  <si>
    <t>Wzmocnienie kompetencji i współpracy podmiotów z obszaru LGD "Gminy Powiatu Świeckiego" związanych z rozwojem turystyki na obszarach wiejskich Kociewia</t>
  </si>
  <si>
    <t xml:space="preserve">wzmocnienie sieci kontaktów i współpracy podmiotów z obszaru LGD "Gminy Powiatu Świeckiego" związanych z rozwojem turystyki na obszarach wiejskich Kociewia </t>
  </si>
  <si>
    <t xml:space="preserve">przedstawiciele podmiotów branży turystycznej </t>
  </si>
  <si>
    <t xml:space="preserve">LGD Gminy Powiatu Świeckiego </t>
  </si>
  <si>
    <t>Chmielniki 2b, 86-100 Świecie</t>
  </si>
  <si>
    <t xml:space="preserve">Inkubator kuchenny jako innowacyjne miejsce małego przetwórstwa na wsi </t>
  </si>
  <si>
    <t>zapoznanie uczestników ze sposobem organizacji i działania inkubatora kuchennego w aspekcie bezpieczeństwa zywności, prawnym i organizacjnym</t>
  </si>
  <si>
    <t>rolnicy i przetwórcy żywności producenci trzody chlewnej, sadownicy, przedstawicielki kół gospodyń wiejskich</t>
  </si>
  <si>
    <t>Gmina Aleksandrów Kujawski</t>
  </si>
  <si>
    <t>Słowackiego 12, 87-700 Aleksandrów Kujawski</t>
  </si>
  <si>
    <t>Ekologiczna żywność i kosmetyki</t>
  </si>
  <si>
    <t>zmiana kierunku konkurowania producentów żywności ekologicznej, poprawa jakości produkcji i promowanie ich certyfikacji, poszerzenie wiedzy uczestników nt. aktualnych trendów rynkowych, zapoznanie się z międzynarodowym rynkiem kosmetyki naturalnej</t>
  </si>
  <si>
    <t>członkowie Stowarzyszenia, rolnicy i przetwórcy żywności ekologicznej, doradcy i przedstawiciele instytucji i organizacji wspierających rozwój ww. produkcji, właściciele gospodrstw agroturystycznych</t>
  </si>
  <si>
    <t>Kujawsko-Pomorskie Stowarzyszenie Producentów Ekologicznych EKOŁAN</t>
  </si>
  <si>
    <t>Pokrzydowo 139, 87-312 Zbiczno</t>
  </si>
  <si>
    <t>Pszczoła ważnym ogniwem ekosystemu</t>
  </si>
  <si>
    <t>podniesienie wiedzy uczestników przedsięwzięć nt.  związku pomiędzy rozwojem pszczelarstwa, ochroną rodzin pszczelich, zwiększeniem różnorodności upraw, ich plonowaniem, a zrównoważonym rozwojem obszarów wiejskich</t>
  </si>
  <si>
    <t>220-260</t>
  </si>
  <si>
    <t>właściciele pasiek, regionalni producenci sprzętu, rolnicy, sdownicy, zielarze, plantatorzy, działkowicze, mieszkańcy regionu</t>
  </si>
  <si>
    <t>Regionalny Związek Pszczelarzy w Toruniu</t>
  </si>
  <si>
    <t>Środkowa 11, 87-100 Toruń</t>
  </si>
  <si>
    <t>700-800</t>
  </si>
  <si>
    <t>impreza plenerowa</t>
  </si>
  <si>
    <t>Jak skutecznie chronić rodziny pszczele przed chorobami i zatruciem pestycydami</t>
  </si>
  <si>
    <t>zaangażowanie naukowców, pszczelarzy, rolników i właścicieli ogrodów i ogródków w podejmowaniu inicjatyw na rzecz ochrony rodzin pszczelich, poszerzenie ich wiedzy nt. właściwego stosowania środków ochrony roślin</t>
  </si>
  <si>
    <t>pszczelarze, rolnicy, właściciele ogrodów i ogródków, uczestnicy imprezy plenerowej: dzieci, młodzież</t>
  </si>
  <si>
    <t xml:space="preserve">II-IV </t>
  </si>
  <si>
    <t>Kujawsko-Pomorski Ośrodek Doradztwa Rolniczego w Minikowie</t>
  </si>
  <si>
    <t>89-122 Minikowo</t>
  </si>
  <si>
    <t>Wyjazd studyjny "Od pola do stołu" - promocja dobrych praktyk w przetwórstwie i rolnictwie ekologicznym</t>
  </si>
  <si>
    <t>usprawnienie  systemu produkcji żywności ekologicznej poprzez wymianę wiedzy i doświadczeń pomiędzy podmiotami; zatrzymanie spadkowej tendencji ilości gospodarstw produkujących metodami ekologicznymi w regionie</t>
  </si>
  <si>
    <t>rolnicy i przetwórcy żywności ekologicznej, doradcy i przedstawiciele instytucji i organizacji wspierających rozwój ww. produkcji, media</t>
  </si>
  <si>
    <t>Wymiana wiedzy i doświadczeń z zakresu uprawy roślin i mechanizacji rolnictwa pomiędzy polskimi a niemieckimi producentami rolnymi - wyjazd studyjny</t>
  </si>
  <si>
    <t>ułatwianie wymiany wiedzy pomiędzy uczestnikami wizyta a niemieckimi farmerami, wizytacja imprezy targowej "Dni Pola" w Niemczech, które odbywa się pod hasłem "Produkcja rolnicza 2030"</t>
  </si>
  <si>
    <t>rolnicy, doradcy rolni, nauczyciele</t>
  </si>
  <si>
    <t>"Bo w grupie siła"</t>
  </si>
  <si>
    <t>rozpowszechnienie informacji nt. istoty tworzenia i funkcjonowania grup producentów rolnych oraz korzyści płynących ze wspólnego działania i funkcjonowania grup producentów rolnych</t>
  </si>
  <si>
    <t>440-484</t>
  </si>
  <si>
    <t>rolnicy z  Regionu Kujaw i Pomorza</t>
  </si>
  <si>
    <t>Kujawsko-Pomorska Izba Rolnicza z siedzibą w Przysieku</t>
  </si>
  <si>
    <t>Przysiek, 
87-134 Zławieś Wielka</t>
  </si>
  <si>
    <t>2, 3</t>
  </si>
  <si>
    <t>Promocja regionu Kujaw i Pomorza oraz producentów wysokiej jakości żywności tradycyjnej i regionalnej zrzeszonych w Klastrze Spółdzielczym, Spiżarni Kujawsko-Pomorskiej na targach ogólnopolskich.</t>
  </si>
  <si>
    <t>promocja żywności wysokiej jakości oraz poprawa rozpoznawalności marki Spiżarni Kujawsko-Pomorskiej poprzez organizację stoisk na ogólnopolskich targach żywności</t>
  </si>
  <si>
    <t>stoiska wystawiennicze na targach</t>
  </si>
  <si>
    <t>firmy zrzeszone w Klastrze Spółdzielczym  Spiżarnia Kujawsko-Pomorska, sieci handlowe, sklepy, kucharze</t>
  </si>
  <si>
    <t>Spiżarnia Kujawsko-Pomorska, Klaster Spółdzielczy</t>
  </si>
  <si>
    <t>Kujawsko-Pomorska Akademia Liderów</t>
  </si>
  <si>
    <t>Celem projektu jest zwiększenie zaangażowanie społecznego liderów - mieszkańców województwa kujawsko-pomorskiego na rzecz przeciwdziałania wykluczeniu społecznemu z wykorzystaniem lokalnego potencjału</t>
  </si>
  <si>
    <t>mieszkańcy obszaró wiejskich Regionu Kujaw i Pomorza</t>
  </si>
  <si>
    <t>Stowarzyszenie Towarzystwo Rozwoju Gminy Płużnica</t>
  </si>
  <si>
    <t xml:space="preserve">87-214 Płużnica 37a,  </t>
  </si>
  <si>
    <t>Zapewnienie pomocy technicznej w zakresie współpracy międzynarodowej  na rzecz tworzenia kontaktów - organizacja wizyty studyjnej do wybranego państwa UE dla LGD z terenu Woj. Lubelskiego</t>
  </si>
  <si>
    <t>Aktywizacja LGD z Woj.Lubelskiego na rzecz podejmowania inicjatyw w zakresie rozwoju obszarów wiejskich poprzez organizację wyjazdu studyjnego. Dobre praktyki w zakresie funkcjonowania LGD w wybranym państwie UE - możliwość nawiązania współpracy. Organizacja wyjazdu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</si>
  <si>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LGD, Samorządowcy</t>
  </si>
  <si>
    <t>Samorząd Województwa Lubelskiego</t>
  </si>
  <si>
    <t>Artura Grottgera 4, 20-029 Lublin</t>
  </si>
  <si>
    <t>Zapewnienie pomocy technicznej w zakresie współpracy międzyterytorialnej na rzecz tworzenia kontaktów - organizacja wizyty na teren wybranej LGD na terenie Polski</t>
  </si>
  <si>
    <t xml:space="preserve">Aktywizacja LGD z Woj.Lubelskiego na rzecz podejmowania inicjatyw w zakresie rozwoju obszarów wiejskich poprzez organizację wizyty w wybranej LGD na terenie Polski dotycząca zakresu utworzenia i funkcjonowania inkubatora przedsiębiorczości. </t>
  </si>
  <si>
    <t>Kiermasz Wielkanocny</t>
  </si>
  <si>
    <t xml:space="preserve">Zwiększenie udziału zainteresowanych stron we wdrażaniu inicjatyw służących rozwojowi obszarów wiejskich. Organizacja kiermaszu wraz z warsztatami plecenia palm wielkanocnych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</si>
  <si>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Impreza plenerowa</t>
  </si>
  <si>
    <t>wystawcy</t>
  </si>
  <si>
    <t>Rolnicy, NGO, Przetwórcy</t>
  </si>
  <si>
    <t>Warsztaty dotyczące produktu regionalnego i wyrobów rękodzieła</t>
  </si>
  <si>
    <t xml:space="preserve">Zwiększenie udzału zainteresowanych stron we wdrażaniu inicjatyw służących rozwojowi obszarów wiejskich. Organizacja warsztatów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</si>
  <si>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Warsztaty</t>
  </si>
  <si>
    <t>Mieszkańcy obszarów wiejskich</t>
  </si>
  <si>
    <t>Jarmark Bożonarodzeniowy</t>
  </si>
  <si>
    <t xml:space="preserve">Zwiększenie udziału zainteresowanych stron we wdrażaniu inicjatyw służących rozwojowi obszarów wiejskich. Organizacja Jarmarku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</si>
  <si>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Rolnicy, NGO, przetwórcy</t>
  </si>
  <si>
    <t xml:space="preserve"> Wsparcie alternatywnych form produkcji rolnej wobec ASF</t>
  </si>
  <si>
    <t xml:space="preserve"> Celem szkolenia jest przeciwdziałanie rozszerzaniu się ASF, wspieranie organizacji łańcucha żywności oraz rolników i producentów produkujących i przetwarzających żywność i produkty rolne. Dobre praktyki w zakresie  hodowli. </t>
  </si>
  <si>
    <t>Szkolenia ,konferencja</t>
  </si>
  <si>
    <t>Rolnicy, przetwórcy, samorzadowcy</t>
  </si>
  <si>
    <t>Kongres Sołtysów</t>
  </si>
  <si>
    <t>Organizacja kongresu sołtysów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</si>
  <si>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Impreza plenerowa, konkursy</t>
  </si>
  <si>
    <t>Sołtysi, rolnicy</t>
  </si>
  <si>
    <t xml:space="preserve">Konferencja mleczarska </t>
  </si>
  <si>
    <t xml:space="preserve">Organizacja konferencji ma na celu aktywizację producentów mleka w celu tworzenia partnerstw na rzecz realizacji projektów nakierowanych na rozwój tych obszarów. Upowszechnianie wiedzy w zakresie innowacyjnych rozwiązań w rolnictwie, produkcji żywności, leśnictwie i na obszarach wiejskich. </t>
  </si>
  <si>
    <t>Szkoły rolnicze, producenci mleka,przetwórcy</t>
  </si>
  <si>
    <t>Święto Ziół</t>
  </si>
  <si>
    <t>Impreza plenerowa ma na celu aktywizację mieszkańców obszarów wiejskich w celu tworzenia partnerstw na rzecz realizacji projektów nakierowanych na rozwój tych obszarów, realizacji współnych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</si>
  <si>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</si>
  <si>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Informowanie społeczeństwa o rozwoju obszarów wiejskich.</t>
  </si>
  <si>
    <t>Celem realizowanej operacji jest wspieranie rozwoju obszarów wiejskich poprzez gromadzenie i przekazywanie dobrych praktyk na publikacjach lub materiałach  drukowanych.</t>
  </si>
  <si>
    <t>Opracowanie i druk</t>
  </si>
  <si>
    <t>egzemplarze</t>
  </si>
  <si>
    <t>Potencjalni beneficjenci</t>
  </si>
  <si>
    <t>Promocja obszarów wiejskich poprzez Festiwal Kulinariów i Sztuki Ludowej</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</si>
  <si>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
</t>
  </si>
  <si>
    <t>Impreza Plenerowa</t>
  </si>
  <si>
    <t>Liczba wystawców</t>
  </si>
  <si>
    <t>Producenci produktów tradycyjnych, LGD z terenu Województwa Lubelskiego, mieszkańcy Województwa Lubelskiego</t>
  </si>
  <si>
    <t>Lokalna Grupa Działania Ziemi Kraśnickiej</t>
  </si>
  <si>
    <t>ul. Słowackiego 7, 23-210 Kraśnik</t>
  </si>
  <si>
    <t>Szacunkowa liczba uczestników imprezy</t>
  </si>
  <si>
    <t>Dobre praktyki w realizacji zadań z zakresu PROW 2014-2020 na terenie Powiatu Lubelskiego</t>
  </si>
  <si>
    <t xml:space="preserve">Zwiększenie udziału zainteresowanych stron we wdrażaniu inicjatyw na rzecz rozwoju obszarów wiejskich. Upowszechnianie wiedzy dotyczącej zarządzania projektami z zakresu rozwoju obszarów wiejskich.  Upowszechnianie wiedzy w zakresie planowania rozwoju lokalnego z uwzględnieniem potencjału ekonomicznego, społecznego i środowiskowego danego obszaru
</t>
  </si>
  <si>
    <t>Publikacja</t>
  </si>
  <si>
    <t>Liczba wydanych publikacji</t>
  </si>
  <si>
    <t>1300</t>
  </si>
  <si>
    <t>Mieszkańcy Powiatu Lubelskiego</t>
  </si>
  <si>
    <t>Lokalna Grupa Działania na rzecz Rozwoju Gmin Powiatu Lubelskiego "Kraina Wokół Lublina"</t>
  </si>
  <si>
    <t>ul. Narutowicza 37/5, 20-016 Lublin</t>
  </si>
  <si>
    <t>Lokalna Grupa Działania inicjatorem działań wspierających rozwój obszarów wiejskich</t>
  </si>
  <si>
    <t xml:space="preserve">Aktywizacja mieszkańców wsi na rzecz podejmowania inicjatyw w zakresie rozwoju obszarów wiejskich, w tym kreowania miejsc pracy na terenach wiejskich. Wspieranie rozwoju przedsiębiorczości na obszarach wiejskich przez podnoszenie poziomu wiedzy i umiejętności.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</si>
  <si>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Szkolenie, wyjazd studyjny</t>
  </si>
  <si>
    <t>Liczba szkoleń</t>
  </si>
  <si>
    <t>Przedstawiciele LGD z terenu Województwa Lubelskiego, Przedstawiciele Urzędu Marszałkowskiego Województwa Lubelskiego</t>
  </si>
  <si>
    <t>Liczba uczestników trzech szkoleń</t>
  </si>
  <si>
    <t>Liczba wyjazdów studyjnych</t>
  </si>
  <si>
    <t>Liczba uczestników dwóch wyjazdów</t>
  </si>
  <si>
    <t>Mleczne Przysmaki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</si>
  <si>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</si>
  <si>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Szkolenie</t>
  </si>
  <si>
    <t>Rolnicy i Producenci Rolni, Mieszkańcy Powiatu Ryckiego</t>
  </si>
  <si>
    <t>Gminna Biblioteka Publiczna w Ułężu</t>
  </si>
  <si>
    <t>Ułęż 173, 08-504 Ułęż</t>
  </si>
  <si>
    <t xml:space="preserve">Liczba wystawców produktów tradycyjnych </t>
  </si>
  <si>
    <t>Liczba uczestników  szkolenia</t>
  </si>
  <si>
    <t>Festiwal Edukacyjno-Promocyjny "PASIEKA" w Bełżycach</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</si>
  <si>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Promocja jakości życia na wsi lub promocja wsi jako miejsca do życia i rozwoju zawodowego
</t>
  </si>
  <si>
    <t>Impreza Plenerowa, Konferencja</t>
  </si>
  <si>
    <t>Pszelarze, Mieszkańcy Województwa Lubelskiego, Wystawcy produktów tradycyjnych</t>
  </si>
  <si>
    <t>II,III</t>
  </si>
  <si>
    <t>Miejski Dom Kultury w Bełżycach</t>
  </si>
  <si>
    <t>ul. Tysiąclecia 26, 24-200 Bełżyce</t>
  </si>
  <si>
    <t>Liczba uczestników Konferencji</t>
  </si>
  <si>
    <t>Wojewódzka Wystawa Koni Zimnokrwistych Tuczna 2018</t>
  </si>
  <si>
    <t xml:space="preserve"> Zwiększenie udziału zainteresowanych stron we wdrażaniu inicjatyw na rzecz rozwoju obszarów wiejskich. Upowszechnianie wiedzy w zakresie tworzenia krótkich łańcuchów dostaw sektorze rolno-spożywczym.  Wspieranie rozwoju przedsiębiorczości na obszarach wiejskich przez podnoszenie poziomu wiedzy i umiejętności.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</si>
  <si>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Wystawa, Konferencja, Publikacja</t>
  </si>
  <si>
    <t>Hodowcy Koni, Rolnicy, Mieszkańcy Województwa Lubelskiego, Grupy Producenckie</t>
  </si>
  <si>
    <t>II,III,IV</t>
  </si>
  <si>
    <t>Gminna Biblioteka Publiczna w Tucznej</t>
  </si>
  <si>
    <t>Tuczna 86, 21-523 Tuczna</t>
  </si>
  <si>
    <t>Aktywne Sołectwa - spotkanie sołtysów z terenu powiatu lubelskiego</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</si>
  <si>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</si>
  <si>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Spotkanie</t>
  </si>
  <si>
    <t>Liczba uczestników spotkania</t>
  </si>
  <si>
    <t>Mieszkańcy Powiatu Lubelskiego, Sołtysi, Przedstawiciele organizacji pozarządowych, przedstawiciele JST</t>
  </si>
  <si>
    <t>Gleba njabogatsze środowisko życia - ochrona oraz jej racjonalne wykorzystanie</t>
  </si>
  <si>
    <t xml:space="preserve"> Zwiększenie udziału zainteresowanych stron we wdrażaniu inicjatyw na rzecz rozwoju obszarów wiejskich. Upowszechnianie wiedzy w zakresie optymalizacji wykorzystywania przez mieszkańców obszarów wiejskich zasobów środowiska naturalnego.  Wspieranie rozwoju przedsiębiorczości na obszarach wiejskich przez podnoszenie poziomu wiedzy i umiejętności. Wspieranie tworzenia sieci współpracy partnerskiej dotyczącej rolnictwa i obszarów wiejskich przez podnoszenie poziomu wiedzy w tym zakresie
</t>
  </si>
  <si>
    <t>Konferencja, Szkolenia</t>
  </si>
  <si>
    <t>Liczba konferencji</t>
  </si>
  <si>
    <t>Rolnicy, Domownicy Rolnika, Osoby zamierzające rozpocząć działalność rolniczą, przedsiębiorcy, doradcy rolni</t>
  </si>
  <si>
    <t>Lubelska Izba Rolnicza</t>
  </si>
  <si>
    <t>Lublin, Pogodna 50A, 20-337 Lublin</t>
  </si>
  <si>
    <t>Liczba osob na konferencji</t>
  </si>
  <si>
    <t>Liczba osób na szkoleniach</t>
  </si>
  <si>
    <t>Festiwal Promocyjno-Edukacyjny "Kiszeniaki i Kwaszeniaki"</t>
  </si>
  <si>
    <t xml:space="preserve"> Zwiększenie udziału zainteresowanych stron we wdrażaniu inicjatyw na rzecz rozwoju obszarów wiejskich.  Upowszechnianie wiedzy w zakresie planowania rozwoju lokalnego z uwzględnieniem potencjału ekonomicznego, społecznego i środowiskowego danego obszaru. Upowszechnianie wiedzy w zakresie tworzenia krótkich łańcuchów dostaw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przedsiębiorczości na obszarach wiejskich przez podnoszenie poziomu wiedzy i umiejętności.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
</t>
  </si>
  <si>
    <t>Szacowana liczba uczestników imprezy plenerowej</t>
  </si>
  <si>
    <t>Mieszkańcy Województwa Lubelskiego</t>
  </si>
  <si>
    <t>Regionalny Ośrodek Kultury i Sportu w Krzczonowie</t>
  </si>
  <si>
    <t>ul. Żeromskiego 11, 23-110 Krzczonów</t>
  </si>
  <si>
    <t>Wydanie Przewodnika "Szlakiem Lubelskich Smaków"</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</si>
  <si>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
</t>
  </si>
  <si>
    <t>Mieszkańcy Województwa Lubelskiego, Rolnicy, Przedsiębiorcy</t>
  </si>
  <si>
    <t>Stowarzyszenie na rzecz Rozwoju Gminy Fajsławice</t>
  </si>
  <si>
    <t>Fajsławice 106,     20-060 Fajsławice</t>
  </si>
  <si>
    <t>Kraina Mlekiem i Miodem Płynąca - edukacyjno-promocyjne warsztaty serowarskie i pszczelarskie</t>
  </si>
  <si>
    <t xml:space="preserve"> Zwiększenie udziału zainteresowanych stron we wdrażaniu inicjatyw na rzecz rozwoju obszarów wiejskich. 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</si>
  <si>
    <t>Warsztaty, Impreza Plenerowa</t>
  </si>
  <si>
    <t>Szacowana Liczba uczestników imprezy plenerowej</t>
  </si>
  <si>
    <t>Mieszkańcy Województwa Lubelskiego, Młodzież z terenu Gminy Kłoczew, Pszczelarze</t>
  </si>
  <si>
    <t>Gminny Ośrodek Kultury w Kloczewie</t>
  </si>
  <si>
    <t>Klonowa 2, 08-550 Kłoczew</t>
  </si>
  <si>
    <t>Liczba Warsztatów</t>
  </si>
  <si>
    <t>Liczba uczestników 4 warsztatów</t>
  </si>
  <si>
    <t>XX Lubelskie Święto Chleba</t>
  </si>
  <si>
    <t xml:space="preserve">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</si>
  <si>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 xml:space="preserve">Impreza Plenerowa, Konkursy, Ogłoszenia Prasowe, Spoty Radiowe, Stoisko Wystawiennicze, Warsztaty </t>
  </si>
  <si>
    <t>Mieszkańcy Województwa Lubelskiego, Rzemieślnicy, Producenci, Młodzież ze szkół branżowych rzemieślniczych</t>
  </si>
  <si>
    <t>Cech Rzemiosł Spożywczych</t>
  </si>
  <si>
    <t>ul. Rynek 2, 20-111 Lublin</t>
  </si>
  <si>
    <t>Szacowana Liczba osób odwiedzających stoisko wystawiennicze</t>
  </si>
  <si>
    <t>Liczba Konkursów</t>
  </si>
  <si>
    <t>Liczba uczestników 5 konkursów</t>
  </si>
  <si>
    <t>Liczba Spotów Radiowych</t>
  </si>
  <si>
    <t>Liczba ogłoszeń prasowych</t>
  </si>
  <si>
    <t>Liczba warsztatów</t>
  </si>
  <si>
    <t>Liczba uczestników warsztatów</t>
  </si>
  <si>
    <t>Liczba wydawców ogłoszeń prasowych</t>
  </si>
  <si>
    <t>Tworzenie i Funkcjonowanie obiektów skortowych na przykładzie krajów UE</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</si>
  <si>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Upowszechnianie wiedzy w zakresie planowania rozwoju lokalnego z uwzględnieniem potencjału ekonomicznego, społecznego i środowiskowego danego obszaru
</t>
  </si>
  <si>
    <t>Wyjazd studyjny, publikacja</t>
  </si>
  <si>
    <t>Liczba uczestników wyjazdu</t>
  </si>
  <si>
    <t>Przedstawiciele LZS, Przedstawiciele NGO z terenu Województwa Lubelskiego, JST, Zespoły Sportowe</t>
  </si>
  <si>
    <t>Fundacja Aktywne Społeczeństwo</t>
  </si>
  <si>
    <t>Józefin 50, 23-250 Urzędów</t>
  </si>
  <si>
    <t>Młody Eurydyta Lider Społeczności Lokalnej</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</si>
  <si>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Promocja jakości życia na wsi lub promocja wsi jako miejsca do życia i rozwoju zawodowego
</t>
  </si>
  <si>
    <t>Szkolenie e-lerningowe, Szkolenie Stacjonarne</t>
  </si>
  <si>
    <t>Liczba Szkoleń                E-Learning</t>
  </si>
  <si>
    <t>Uczniowie szkół rolniczych, nauczyciele szkół rolniczych</t>
  </si>
  <si>
    <t>I,II,III,IV</t>
  </si>
  <si>
    <t>Liczba uczestników szkolenia e-learning</t>
  </si>
  <si>
    <t>liczba szkoleń stacjonarnych</t>
  </si>
  <si>
    <t>Liczba osób 3 szkoleń stacjonarnych</t>
  </si>
  <si>
    <t xml:space="preserve">Eko Jarmark w Gminie Ostrówek </t>
  </si>
  <si>
    <t xml:space="preserve"> 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</si>
  <si>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Szkolenie, Targi, Stoiska wystawiennicze, Konkursy</t>
  </si>
  <si>
    <t>Osoby z terenu Gminy Ostrówek oraz z Gmin sąsiednich</t>
  </si>
  <si>
    <t>Gmina Ostrówek</t>
  </si>
  <si>
    <t>Ostrówek Kolonia 32, 21-102 Ostrówek</t>
  </si>
  <si>
    <t>Liczba uczestników 1 szkolenia</t>
  </si>
  <si>
    <t>Liczba targow</t>
  </si>
  <si>
    <t>Liczba uczestników targów</t>
  </si>
  <si>
    <t>Liczba stoisk</t>
  </si>
  <si>
    <t xml:space="preserve">Liczba odwiedzających stoiska </t>
  </si>
  <si>
    <t>Liczba Konkursow</t>
  </si>
  <si>
    <t>Liczba uczestników konkursów</t>
  </si>
  <si>
    <t>Przygraniczny Festiwal Smaków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</si>
  <si>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</si>
  <si>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Konkurs, Publikacja, Szkolenie</t>
  </si>
  <si>
    <t>Rolnicy, Lokalni Liderzy, KGW</t>
  </si>
  <si>
    <t>Stowarzyszenie Zielony Domek</t>
  </si>
  <si>
    <t>Wieprzów Tarnawadzki 36,    22-600 Tarnawatka</t>
  </si>
  <si>
    <t>Liczba osob biorących udział w konkursie</t>
  </si>
  <si>
    <t>Liczba osób 6 szkoleń</t>
  </si>
  <si>
    <t>Współpraca i Współdziałanie na rzecz poprawy życia mieszkańców wsi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</si>
  <si>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systemów jakości żywności.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</si>
  <si>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Targi, Konkurs, Szkolenie, Konferencja</t>
  </si>
  <si>
    <t>Liczba Targów</t>
  </si>
  <si>
    <t>KGW, Przetwórcy Lokalni, Rolnicy, Przedsiębiorcy</t>
  </si>
  <si>
    <t>Lokalna Grupa Działania "Krasnystaw Plus"</t>
  </si>
  <si>
    <t>ul. Matysiaka 7     22-300 Krasnystaw</t>
  </si>
  <si>
    <t>Liczba uczestników Targów</t>
  </si>
  <si>
    <t>Liczba Uczestników Warsztatów</t>
  </si>
  <si>
    <t>Liczba Konferencji</t>
  </si>
  <si>
    <t>Współpraca w sektorze rolnym szansą na rozwój obszarów wiejskich</t>
  </si>
  <si>
    <t xml:space="preserve"> Zwiększenie udziału zainteresowanych stron we wdrażaniu inicjatyw na rzecz rozwoju obszarów wiejskich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 Wspieranie tworzenia sieci współpracy partnerskiej dotyczącej rolnictwa i obszarów wiejskich przez podnoszenie poziomu wiedzy w tym zakresie
</t>
  </si>
  <si>
    <t>Konferencja, Wyjazd studyjny</t>
  </si>
  <si>
    <t>Rolnicy, Producenci z terenu Województwa Lubelskiego</t>
  </si>
  <si>
    <t>Liczba uczestników wyjazdów studyjnych</t>
  </si>
  <si>
    <t>Święto Jabłka Józefowskiego</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</si>
  <si>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t>
  </si>
  <si>
    <t>Impreza Plenerowa, Publikacja, Spoty Radiowe, Informacja w Prasie, Informacja w Telewizji</t>
  </si>
  <si>
    <t>Liczba uczestników Imprezy plenerowej</t>
  </si>
  <si>
    <t>Miszkańcy Województwa Lubelskiego, Lokalni Producenci</t>
  </si>
  <si>
    <t>Stowarzyszenie Lokalna Grupa Działania "Owocowy Szlak"</t>
  </si>
  <si>
    <t>Lubelska 4, 24-300 Opole Lubelskie</t>
  </si>
  <si>
    <t>Liczba informacji telewizyjnych</t>
  </si>
  <si>
    <t xml:space="preserve"> szkolenie dla Lokalnych Grup Działania</t>
  </si>
  <si>
    <t>Wymiana wiedzy w zakresie lokalnych sterategii rozwoju, podniesienie wiedzy i umiejętności</t>
  </si>
  <si>
    <t>ilość szkoleń</t>
  </si>
  <si>
    <t xml:space="preserve"> potencjalni beneficjenci, instytucje zaangażowane pośrednio we wdrażanie Programu, Lokalne Grupy Działania</t>
  </si>
  <si>
    <t>Urząd Marszałkowski Województwa Lubuskiego</t>
  </si>
  <si>
    <t>ul. Podgórna 7, 65-057 Zielona Góra</t>
  </si>
  <si>
    <t>Wyjazd studyjny do Saksoni</t>
  </si>
  <si>
    <t>Aktywizacja mieszkańców wsi na rzecz podejmowania inicjatyw związanych z rozwojem wsi, poprzez przeniesienie dobrych praktyk wyniesionych z wyjazdu studyjnego</t>
  </si>
  <si>
    <t>ilość uczestników wyjazdu</t>
  </si>
  <si>
    <t>beneficjenci, potencjalni beneficjenci, instytucje zaangażowane pośrednio we wdrażanie Programu, producenci produktów regionalnych</t>
  </si>
  <si>
    <t>Krajowy wyjazd studyjny dla liderów wiejskich</t>
  </si>
  <si>
    <t xml:space="preserve"> potencjalni beneficjenci, instytucje zaangażowane pośrednio we wdrażanie Programu, liderzy ze środowisk wiejskich</t>
  </si>
  <si>
    <t>Dni Otwartych Farm</t>
  </si>
  <si>
    <t>Pokazanie uczestnikom najciekawszych gospodarstw agroturystycznych, ekologicznych, rolnych z terenu województwa</t>
  </si>
  <si>
    <t>cykl spotkań w gospodarstwach</t>
  </si>
  <si>
    <t xml:space="preserve">ilość uczestników </t>
  </si>
  <si>
    <t>ogół społeczeństwa z naciskiem na młodzież i dzieci z terenów wiejskich</t>
  </si>
  <si>
    <t xml:space="preserve">Udział Województwa Lubuskiego w targach </t>
  </si>
  <si>
    <t>Promowanie polskich produktów żywnościowych, kultury wiejskiej, dziedzictwa kulturowego oraz nowych technologii. Wymiana doświadczeń, nawiązanie kontaktów i promocja polskich rozwiązań</t>
  </si>
  <si>
    <t>Udział w targach</t>
  </si>
  <si>
    <t xml:space="preserve">ilośc stoisk </t>
  </si>
  <si>
    <t>Ogół społeczeństwa, beneficjenci, potencjalni beneficjenci, instytucje zaangażowane pośrednio we wdrażanie Programu</t>
  </si>
  <si>
    <t>Zakup i promocja produktów regionalnych podczas imprez</t>
  </si>
  <si>
    <t>Promowanie regionalnych producentów żywności, wytwórców produktów lokalnych, lokalnych twórców i artystów, produktów regionalnych, tradycyjnych</t>
  </si>
  <si>
    <t xml:space="preserve">konferencja, kongres, stoisko wystawiennicze, punkt informacyjny na impreie plenerowej, wystawie. </t>
  </si>
  <si>
    <t>ilość przeprowadzonych degustacji</t>
  </si>
  <si>
    <t>ogół społeczeństwa</t>
  </si>
  <si>
    <t xml:space="preserve">Konkurs dla studentów uczelni wyższych  woj. lubuskiego </t>
  </si>
  <si>
    <t>"Mój pomysł na biznes na wsi - warto inwestować w obszary wiejskie</t>
  </si>
  <si>
    <t xml:space="preserve">ilośc konkursów </t>
  </si>
  <si>
    <t xml:space="preserve">II- IV </t>
  </si>
  <si>
    <t>studenci uczelni wyższych woj. lubuskiego</t>
  </si>
  <si>
    <t>Artykuły w prasie regionalnej i lokalnej</t>
  </si>
  <si>
    <t>Wspieranie profesjonalnej wspólpracy i realizacji przez przez rolników wspólnych inwestycji oraz promocja woj. lubuskiego w ramach PROW - w mediach drukowanych o zasięgu regionalnym</t>
  </si>
  <si>
    <t xml:space="preserve">artykuły w prasie </t>
  </si>
  <si>
    <t>ilość artykułów</t>
  </si>
  <si>
    <t>Konferencja na temat wspólnej polityki rolnej</t>
  </si>
  <si>
    <t xml:space="preserve">Rozwój przedsiebiorczości poprzez wspólną politykę rolną po roku 2020. Szanse i zagrożenia </t>
  </si>
  <si>
    <t>Wspólpraca w sektorze rolnym na pograniczu polsko - niemieckim</t>
  </si>
  <si>
    <t>Promocja współpracy w sektorze rolnym</t>
  </si>
  <si>
    <t>liczba konferencji/ spotkań</t>
  </si>
  <si>
    <t xml:space="preserve">"Perspektywy rozwoju żywności ekologicznej w województwie lubuskim". </t>
  </si>
  <si>
    <t>Opracowanie: " Określenie perspektyw rozwoju rynku zdrowej żywności  w woj. Lubuskim"</t>
  </si>
  <si>
    <t>badanie/ publikacja</t>
  </si>
  <si>
    <t>Ogół społeczeństwa</t>
  </si>
  <si>
    <t>ilość publikacji samodzielnej dostępnej w internecie</t>
  </si>
  <si>
    <t xml:space="preserve">szkolenie/seminarium/warsztat
/spotkanie
</t>
  </si>
  <si>
    <t>Cykl spotkań (w tym posiedzeń WGR ds. KSOW), szkoleń, warsztatów dla grup producentów rolnych, rolników, stowarzyszeń, spółdzielni rolniczych</t>
  </si>
  <si>
    <t>Spotkania, seminaria, warsztaty dotyczące wzmacniania 
pozycji producentów rolnych w łańcuchu żywnościowym, konferencje oraz spotkania informacyjno - promocyjne dotyczące pozyskiwania pieniędzy z funduszy strukturalnych dla mieszkańców wsi, spotakania WGR ds. KSOW.</t>
  </si>
  <si>
    <t>Organizacja jarmarków, wystaw, punktów informacyjnych, warsztatów</t>
  </si>
  <si>
    <t>Aktywizacja mieszkańców wsi na rzecz podejmowania inicjatyw związanych z rozwojem wsi</t>
  </si>
  <si>
    <t>Stoisko wystawiennicze, punkt informacyjny na imprezie plenerowej, wystawie, warsztaty</t>
  </si>
  <si>
    <t>Moja rola w rozwoju obszarów wiejskich - szkolenia i warsztaty</t>
  </si>
  <si>
    <t xml:space="preserve">Aktywizacja mieszkańców wsi na rzecz podejmowania inicjatyw związanych z rozwojem wsi oraz wymiana wiedzy i doświadczeń </t>
  </si>
  <si>
    <t>szkolenie, warsztaty</t>
  </si>
  <si>
    <t xml:space="preserve">II - IV </t>
  </si>
  <si>
    <t>Wydanie publikacji na temat dobrych praktyk oraz imprez cyklicznych na terenie woj. Lubuskiego</t>
  </si>
  <si>
    <t>Informowanie na temat dobrych praktyk oraz imprez promujących dziedzictwo kulturowe, produkty regionalne i tradycyjne na terenie woj. Lubuskiego</t>
  </si>
  <si>
    <t>publikacja/materiał drukowany</t>
  </si>
  <si>
    <t>Wydanie publikacji na temat produktów tradycyjnych regionu</t>
  </si>
  <si>
    <t xml:space="preserve">Tradycyjna kuchnia regionu lubuskiego. </t>
  </si>
  <si>
    <t>publikacja / materiał drukowany</t>
  </si>
  <si>
    <t xml:space="preserve">nakład </t>
  </si>
  <si>
    <t>W poszukiwaniu dobrych praktyk w LGD/NGO, Samorządach oraz winnicach na Bałkanach.</t>
  </si>
  <si>
    <t>Wymiana doświadczeń, podpatrywanie dobrych praktyk w ramach działań realizowanych przez Samorządy oraz LGD w Chhorwacji oraz samorządy i NGO w Bośni. Nawiązanie kontaktów międzynarodowych.</t>
  </si>
  <si>
    <t>liczba wyjazdów studyjnych/liczba uczestników</t>
  </si>
  <si>
    <t>1/25</t>
  </si>
  <si>
    <t>LGD z woj. Lubuskiego</t>
  </si>
  <si>
    <t xml:space="preserve">II </t>
  </si>
  <si>
    <t>Stowarzyszenie Zielona Dolina Odry i Warty</t>
  </si>
  <si>
    <t>ul. 1 Maja 1B,         69 - 113 Górzyca</t>
  </si>
  <si>
    <t>Razem dla Lubuskiego – Współpraca się opłaca.</t>
  </si>
  <si>
    <t>Wyposażenie uczestników w wiedzę i  umiejętności do sprawnego wdrażania RLKSu</t>
  </si>
  <si>
    <t>liczba szkoleń/liczba uczestników</t>
  </si>
  <si>
    <t>pracownicy LGD z województwa lubuskiego</t>
  </si>
  <si>
    <t>Lokalna Grupa Działania Zielone Światło</t>
  </si>
  <si>
    <t>ul. Piastów 10 B,     66 - 600 Krosno Odrzańskie</t>
  </si>
  <si>
    <t>Konferencja Kobieta ABC – Etap II Kobieta Dynamiczna EF</t>
  </si>
  <si>
    <t>Zwiększenie udziału zainteresowanych stron we wdrażaniu inicjatyw na rzecz rozwoju obszarów wiejskich oraz promocja rozwoju obszarów wiejskich wśród społeczności trzech powiatów</t>
  </si>
  <si>
    <t>liczba konferencji/liczba uczestników</t>
  </si>
  <si>
    <t>1/13</t>
  </si>
  <si>
    <t>liderki stowarzyszeń, członkinie KGW, sołtyski, aktywne mieszkanki wsi i małych miast, radne z powiatu gorzowskiego, świebodzińskiego, słubickiego</t>
  </si>
  <si>
    <t>Powiat Gorzowski</t>
  </si>
  <si>
    <t>ul. Pankiewicza 5-7, 66-400 Gorzów Wielkopolski</t>
  </si>
  <si>
    <t>Zielone budownictwo w lubuskiej wsi</t>
  </si>
  <si>
    <t>wymiana wiedzy pomiędzy podmiotami uczestniczącymi w rozwoju obszarów wiejskich z zakresu budownictwa naturalnego (zielonego) oraz rozpowszechnienie rezultatów tych działań</t>
  </si>
  <si>
    <t>szkolenie, analiza, informacje i publikacje w internecie</t>
  </si>
  <si>
    <t>liczba szkoleń, liczba uczestników, analiza, liczba informacji i publikacji w internecie, liczba stron internetowych na których zostanie zamieszczona informacja i publikacja, liczba odwiedzin strony internetowej</t>
  </si>
  <si>
    <t>5/30/1/6/4/500</t>
  </si>
  <si>
    <t>lokalni liderzy, mieszkańcy terenów wiejskich województwa lubuskiego</t>
  </si>
  <si>
    <t>Stowarzyszenie „Lokalna Grupa Działania Między Odrą a Bobrem”</t>
  </si>
  <si>
    <t>ul. Lipowa 1, 66-003 Zabór</t>
  </si>
  <si>
    <t>Jak odmieniać wsie w Powiecie Krośnieńskim</t>
  </si>
  <si>
    <t>upowszechnianie wiedzy warunkującej rozwój obszarów wiejskich oraz promocja jakości życia na wsi, a także zmiana postrzegania terenów wiejskich jako miejsc atrakcyjnych do życia, pracy, rozwoju społecznego i aktywizacji społecznej</t>
  </si>
  <si>
    <t>1/100</t>
  </si>
  <si>
    <t xml:space="preserve">przedstawiciele organizacji pozarządowych, sołtysi, lokalni liderzy, przedstawiciele grup nieformalnych, kluby sportowe, niezrzeszeni mieszkańcy powiatu krośnieńskiego </t>
  </si>
  <si>
    <t>Klub Sportowy Ju Jitsu SATORI</t>
  </si>
  <si>
    <t>ul. E. Plater5, 66-600 Krosno Odrzańskie</t>
  </si>
  <si>
    <t>Agroturystyka potencjałem dla obszarów wiejskich Powiatu Żagańskiego</t>
  </si>
  <si>
    <t>poprawa jakości życia na obszarach wiejskich na terenie Powiatu Żagańskiego</t>
  </si>
  <si>
    <t>1/20</t>
  </si>
  <si>
    <t>przedstawiciele lokalnych samorządów, przedstawiciele Powiatu Żagańskiego</t>
  </si>
  <si>
    <t>Powiat Żagański</t>
  </si>
  <si>
    <t>ul. Dworcowa 39, 68 - 100 Żagań</t>
  </si>
  <si>
    <t>Wyjazd studyjny dla pszczelarzy z województwa lubuskiego</t>
  </si>
  <si>
    <t>rozwój umiejętności i kwalifikacji pszczelarzy województwa lubuskiego oraz zachęcenie młodych pszczelarzy do podnoszenia wiedzy, kompetencji i kwalifikacji przy prowadzeniu działalności pasiecznej</t>
  </si>
  <si>
    <t>1/40</t>
  </si>
  <si>
    <t>pszczelarze z terenu województwa lubuskiego</t>
  </si>
  <si>
    <t>Lubuski Związek Pszczelarzy</t>
  </si>
  <si>
    <t>ul. Drzewna 15, 65-060 Zielona Góra</t>
  </si>
  <si>
    <t>Rozszerzanie sieci współpracy producentów produktów regionalnych i tradycyjnych</t>
  </si>
  <si>
    <t>pokazanie dobrych przykładów z przedsiębiorczej wsi kujawsko - pomorskiej oraz podlaskiej wskaże nowe innowacyjne kierunki do rozwoju wsi lubuskiej, poprzez wymianę wiedzy i doświadczeń, aktywizowanie i mobilizacje społeczeństwa wiejskiego</t>
  </si>
  <si>
    <t>1/35</t>
  </si>
  <si>
    <t>producenci rolni, rolnicy, pszczelarze, sadownicy, winiarze, producenci produktów regionalnych i tradycyjnych, aktywni mieszkańcy obszarów wiejskich, liderzy w swoich środowiskach lokalnych, członkowie grup producneckich z województwa lubuskiego</t>
  </si>
  <si>
    <t>Lubuska Izba Rolnicza</t>
  </si>
  <si>
    <t>ul. Kożuchowska 15A, 65 - 364 Zielona Góra</t>
  </si>
  <si>
    <t>Społeczny Lider Obszarów Wiejskich</t>
  </si>
  <si>
    <t>aktywizacja osób z całego woj. Lubuskiego i zapoznanie ich z możlwościami realizacji inicjatyw na rzecz rozwoju obszarów wiejskich przez lokalne społeczności</t>
  </si>
  <si>
    <t>młodzież wiejska z terenu województwa lubuskiego</t>
  </si>
  <si>
    <t>Związek Młodzieży Wiejskiej</t>
  </si>
  <si>
    <t>ul. Chmielna 6, 00-020 Warszawa</t>
  </si>
  <si>
    <t>Młodzi Producenci Rolni</t>
  </si>
  <si>
    <t>organizacja konferencji promującej szeroką współpracę młodych producentów rolnych oraz osób związanych zawodowo lub zamieszkujących tereny wiejskie woj. lubuskiego</t>
  </si>
  <si>
    <t>konferencja/konkurs, olimpiada</t>
  </si>
  <si>
    <t>liczba konferencji/liczba uczestników/liczba olimpiad/liczba uczestników olimiapdy</t>
  </si>
  <si>
    <t>1/40/1/20</t>
  </si>
  <si>
    <t>młodzież wiejska z terenu  województwa lubuskiego</t>
  </si>
  <si>
    <t>Organizacja konferencji poświęconej rozwojowi obszarów wiejskich</t>
  </si>
  <si>
    <t>zwiększenie udziału zainteresowanych stron we wdrażaniu inicjatyw na rzecz rozwoju obszarów wiejskich, poprzez organizację konferencji poświęconej upowszechnianiu wiedzy, w zakresie planowania rozwoju lokalnego przetówrstwa lokalnego i zielonej gospodarki</t>
  </si>
  <si>
    <t>kongres/konferencja</t>
  </si>
  <si>
    <t>liczba konferencji/liczba uczestników,</t>
  </si>
  <si>
    <t>1/203</t>
  </si>
  <si>
    <t>osoby z obszarów wiejskich, aktywiści, społecznicy, przedsiębiorcy, osoby które chcą wpływać na rozwój lokalny i są zainteresowane dokonywaniem pozytywnych zmian w swoim otoczeniu, poprzez realizację różnego rodzaju inicjatyw</t>
  </si>
  <si>
    <t>Klub Sportowy War Race</t>
  </si>
  <si>
    <t>ul. Brzozowa 14D/53, 67-300 Wiechlice</t>
  </si>
  <si>
    <t>Forum Liderów Obszarów Wiejskich</t>
  </si>
  <si>
    <t>rozwijanie kontaktów i współpracy społeczności wiejskiej, poprzez wyminę doświadczeń, aktywizowanie i mibilizwanie społeczeństwa wiejskiego oraz wyrównywanie ich szans rozwojowych</t>
  </si>
  <si>
    <t>młodzież szkolna, studenci, młodzi rolnicy, członkowie org. pozarządowych działających na obszarach wiejskich, osoby pracujące z młodzieżą, zaangażowane w działalność organizacji pozarządowych, nauczyciele, przedstawiciel samorządu terytorialnego, decydenci</t>
  </si>
  <si>
    <t>Otwarci na rozwój sołtysi z Powiatu Żagańskiego</t>
  </si>
  <si>
    <t>sołtysi z terenu Powiatu Żagańskiego przedstawiciele samorządu powiatowego oraz osoby działające na rzecz obszarów wiejskich</t>
  </si>
  <si>
    <t>Zasoby środowiska naturalnego w rozwoju przedsiębiorczości mieszkańców obszarów wiejskich</t>
  </si>
  <si>
    <t>wsparcie rozwoju przedsiębiorczości na obszarach wiejskich poprzez podnoszenie poziomu wedzy i umiejętności w obszarze małego przetwórstwa lokalnego</t>
  </si>
  <si>
    <t>liczba warsztatów/liczba uczestników</t>
  </si>
  <si>
    <t xml:space="preserve">mieszkańcy obszarów wiejskich woj. Lubuskiego, rolnicy, osoby prężnie działające na rzecz rozwoju swojej wsi </t>
  </si>
  <si>
    <t>ul. Kożuchowska 15A, 65 - 364 Zielona góra</t>
  </si>
  <si>
    <t>Powiatowe Święto Plonów 2018</t>
  </si>
  <si>
    <t xml:space="preserve">promocja rozwoju obszarów wiejskich wśród społeczności Powiatu Żagańskiego, pobudzanie do większej integracji mieszkańców wsi i miast </t>
  </si>
  <si>
    <t>liczba imprez plenerowych/liczba uczestników</t>
  </si>
  <si>
    <t>1/1300</t>
  </si>
  <si>
    <t>mieszkańcy Powiatu Żagańskiego</t>
  </si>
  <si>
    <t>Dożynki Gminne – Przytoczna 2018</t>
  </si>
  <si>
    <t>zainicjowanie wspólnych działań przez producentów rolnych, zrzeszanie organizacji które wzmocnią ich pozycje na rynku i pozwolą rozwijać produkcję we właścimym kierunku</t>
  </si>
  <si>
    <t>1/1000</t>
  </si>
  <si>
    <t>mieszkańcy powiatu międzyrzeckiego w szczególności Gminy Przytoczna a przede wszystkim rolnicy i osoby korzystające ze środków PROW</t>
  </si>
  <si>
    <t>Gmina Przytoczna</t>
  </si>
  <si>
    <t>ul. Rokitniańska 4, 66 - 340 Przytoczna</t>
  </si>
  <si>
    <t>Powiatowe Święto Plonów</t>
  </si>
  <si>
    <t xml:space="preserve">promocja rozwoju obszarów wiejskich wśród społeczności Powiatu Korsnieńskiego, prezentacja dobrych praktyk, pobudzanie do integracji mieszkańców wsi i miast powiatu </t>
  </si>
  <si>
    <t>targi/impreza plenerowa/wystawa</t>
  </si>
  <si>
    <t>liczba targów, imprez plenerowych, wystaw/liczba uczestników</t>
  </si>
  <si>
    <t>mieszkańcy powiatu krośnieńskiego</t>
  </si>
  <si>
    <t>Powiat Krośnieński</t>
  </si>
  <si>
    <t>ul. Piastów 10B, 66 - 600 Krosno Odrzańskie</t>
  </si>
  <si>
    <t>„Wystawa żywności ekologicznej i promocja przetwórstwa na poziomie gospodarstwa”</t>
  </si>
  <si>
    <t>zorganizowanie wystawy żywności ekologicznej, powiązanej z jej degustacją, rozpowszechnienie wiedzy na temat możliwości zaopatrywania się w zdrową żywność bespośrednio w gospodarstwie na terenie woj. Lubuskiego, promocja żywnmości ekologicznej i przetwórtswa na poziomie gospodarstwa</t>
  </si>
  <si>
    <t>liczba wystaw/liczba uczestników</t>
  </si>
  <si>
    <t>1/6000</t>
  </si>
  <si>
    <t>rolnicy z terenu woj. Lubuskiego prowadzący swoje gospodarstwa metodami ekologicznymi i oferujący sprzedaż swoich produktów oraz konsumenci uczestnicy kiermaszu ogrodniczego organizowanego przez LODR</t>
  </si>
  <si>
    <t>Kalsk 91, 66 - 100 Sulechów</t>
  </si>
  <si>
    <t>celem jest umożliwienie udziału w projekcie osób, które przekażą dalej zdobyte informacje i wiedze w soim środowisku lokalnym</t>
  </si>
  <si>
    <t>konferencja/kongres</t>
  </si>
  <si>
    <t>liczba konferencji/liczba uczestbnioków</t>
  </si>
  <si>
    <t>1/80</t>
  </si>
  <si>
    <t>młodzież szkolna, studenci, młodzi rolnicy, członkowie organizacji pozarządowych działających na obszarrach wiejskich</t>
  </si>
  <si>
    <t>Centrum Metamorfoz</t>
  </si>
  <si>
    <t>ul. Moniuszki 23A, 65-409 Zielona Góra</t>
  </si>
  <si>
    <t xml:space="preserve">Debata Rolna 2018 </t>
  </si>
  <si>
    <t>przekazanie i praktyczne wykorzystanie wiedzy przez uczestników konferencji z zaproponowanego zakresu tematycznego, która posłuży do rozwoju bądź obrania kierunku rozwoju własnych gospodarstw a tym samym do zowoju obszarów wiejskich, tak aby było to miejsce zachęcające do zakładania i prowadzenia działalności zarobkowej oraz zamieszkania</t>
  </si>
  <si>
    <t>liczba konferencji/liczba uczestnikow</t>
  </si>
  <si>
    <t>1/30</t>
  </si>
  <si>
    <t xml:space="preserve">mieszkańcy obszarów  wisjkich o  rolnicy z woj. Lubuskiego, grupy producneckie, przesdtawiciele LGD oraz doradzcy rolniczy, przedstawiciele związków i roganizacji rolniczych </t>
  </si>
  <si>
    <t>Aktywizacja i rozwój gospodarstw rolnych i firm poprzez organizację konkursu Agroliga</t>
  </si>
  <si>
    <t>przeprowadzenie konkursu, którego głównym celem będzie wyłonienie oraz promocja 10 najlepszych gospodarstw i 5 firm działających na rzecz rolnictwa w woj. Lubuskim w okresie 6 miesięcy</t>
  </si>
  <si>
    <t>liczba konkursów/liczba uczestników</t>
  </si>
  <si>
    <t>1/15</t>
  </si>
  <si>
    <t>gospodarstwa rolne oraz przedsiębiorstwa działające na rynku regionalnym</t>
  </si>
  <si>
    <t>Konkurs na „Najlepsze gospodarstwo ekologiczne w województwie lubuskim”</t>
  </si>
  <si>
    <t>popularyzowanie i rozwój rolnictwa ekologiczneg, zachęcanie innych producentów do przestawienia swojej produkcji na produkcję ekolgiczną, promocja żywności ekologicznej</t>
  </si>
  <si>
    <t>liczba konkursów/liczba uczestników/liczba laureatów</t>
  </si>
  <si>
    <t>1/14/6</t>
  </si>
  <si>
    <t xml:space="preserve">gospodarstwa ekologiczne  z terenu woj. lubuskiego </t>
  </si>
  <si>
    <t>Konferencja  "Bezpieczeństwo Żywności a industry 4.0"</t>
  </si>
  <si>
    <t>Zgromadzenie wśród uczestników konferencji zarówno wśród słuchaczy jak i prelegentów jak największej liczby osób związanych z rozwojem obszarów wiejskich, takich jak rolnicy, przedstawiciele ośrodków doradztwa rolniczego i jednostek samorządowych. Ujęcie w programie konferencji wystąpień tematycznie związanych z bezpieczeństwem żywności, polityką rozwoju obszarów wiejskich i wsparciem finansowym oraz wydanie publikacji konferencyjnej zawierającej artykuły z zakresu określonego tematu.</t>
  </si>
  <si>
    <t>spotkanie</t>
  </si>
  <si>
    <t>liczba uczestników konferencji, spotkań, seminariów</t>
  </si>
  <si>
    <t>80 osób</t>
  </si>
  <si>
    <t>uczestnicy łańcucha żywnościowego: producenci pierwotni i rolni; przetwórcy; firmy obsługujące procesy logistyczne - magazynowanie, dystrybucja, sprzedaż wyrobów spożywczych; producenci opakowań do żywności; przedstawiciele jednostek samorządu terytorialnego, ośrodków doradztwa rolniczego i innych podmiotów zajmujących się stroną prawno-organizacyjną funkcjonowania łańcucha żywnościowego; przedstawiciele uczelni wyższych specjalizujących się w problematyce konferencji z kraju i zagranicy (80 osób)</t>
  </si>
  <si>
    <t>Urząd Marszałkowski Województwa Łódzkiego</t>
  </si>
  <si>
    <t>Al. Piłsudskiego 8, 90-051 Łódź</t>
  </si>
  <si>
    <t>Publikacja dotycząca rozwoju obszarów wiejskich województwa łódzkiego</t>
  </si>
  <si>
    <t>Publikacja poświęcona wspieraniu przedsiębiorczości na bazie produktów lokalnych/tradycyjnych województwa łódzkiego, mająca na celu aktywizację mieszkańców obszarów wiejskich w kierunku podejmowania przedsiębiorczych działań związanych z wykorzystaniem produktów tradycyjnych.</t>
  </si>
  <si>
    <t xml:space="preserve">publikacja </t>
  </si>
  <si>
    <t xml:space="preserve">liczba wydanych publikacji </t>
  </si>
  <si>
    <t>5 000 sztuk</t>
  </si>
  <si>
    <t>mieszkańcy województwa łódzkiego</t>
  </si>
  <si>
    <t>Warsztaty dla mieszkańców obszarów wiejskich z województwa łódzkiego</t>
  </si>
  <si>
    <t>Celem warsztatów jest aktywizacja mieszkańców obszarów wiejskich województwa łódzkiego i poprawa jakości ich życia poprzez rozwijanie w nich przedsiębiorczości i kreatywności. Szkolenie będzie dotyczyło rozwijania zdolności kulinarnych w oparciu o produkty tradycyjne i wskazywania na tę drogę jako na sposób podtrzymywania tradycji na obszarach wiejskich. Operacja wpłynie na aktywizację uczestników szkolenia, wzrost pozyskiwania środków unijnych z PROW 2014-2020 na rozpoczęcie działalności gospodarczej, zmniejszenie bezrobocia i ubóstwa na terenach wiejskich, zmniejszenie liczby osób wykluczonych społecznie, rozwój gospodarczy małych miejscowości.</t>
  </si>
  <si>
    <t>warsztaty/ szkolenie</t>
  </si>
  <si>
    <t>40 osób</t>
  </si>
  <si>
    <t xml:space="preserve">mieszkańcy obszarów wiejskich województwa łódzkiego </t>
  </si>
  <si>
    <t xml:space="preserve">Leader w teorii i praktyce - spotkanie/a szkoleniowe dla przedstawicieli lokalnych grup działania </t>
  </si>
  <si>
    <t>Podniesienie kompetencji lokalnych grup działania w zakresie wykonywanych przez nie zadań związanych z realizacją lokalnych strategii rozwoju w szczególności w zakresie monitoringu i ewaluacji LSR, ochrony danych osobowych oraz realizacji projektów współpracy.</t>
  </si>
  <si>
    <t>spotkanie szkoleniowe</t>
  </si>
  <si>
    <t>70 osób</t>
  </si>
  <si>
    <t>przedstawiciele lokalnych grup działania z terenu województwa łódzkiego</t>
  </si>
  <si>
    <t xml:space="preserve">90-051 Łódź, 
al. Piłsudskiego 8 </t>
  </si>
  <si>
    <t>Wyjazd studyjny z zakresu rolnictwa ekologicznego</t>
  </si>
  <si>
    <t>Celem wyjazdu jest podniesienie wiedzy oraz zachęcenie mieszkańców obszarów wiejskich do efektywnego gospodarowania zasobami środowiska naturalnego ze szczególnym uwzględnieniem rolnictwa ekologicznego. Upowszechnianie wiedzy w tym zakresie będzie miało bezpośredni wpływ na zmianę profilu produkcji w gospodarstwach na ekologiczny. Ponadto wyjazd będzie dotyczył promocji żywności tradycyjnej, regionalnej i ekologicznej.</t>
  </si>
  <si>
    <t>liczba uczestników wyjazdu</t>
  </si>
  <si>
    <t>50 osób</t>
  </si>
  <si>
    <t>Wizyta studyjna dla pracowników i członków lokalnych grup działania z terenu woj. łódzkiego do LGD Partnerstwo Ducha Gór</t>
  </si>
  <si>
    <t xml:space="preserve">Celem projektu jest podniesienie poziomu wiedzy nt. współpracy międzyregionalnej oraz wzrost zaangażowania uczestników wizyty studyjnej we wdrażanie działań na rzecz łódzkiej sieci lokalnych grupa działania. Cel zostanie osiągnięty poprzez udział w warsztatach i spotkaniach z członkami i pracownikami LGD Partnerstwo Ducha Gór. Realizacja operacji przyczyni się przede wszystkim do wspierania tworzenia sieci współpracy partnerskiej dotyczącej rolnictwa i obszarów wiejskich przez podnoszenie poziomu wiedzy w tym zakresie, a tym samym zrealizowany zostanie temat numer 11. </t>
  </si>
  <si>
    <t>członkowie oraz pracownicy lokalnych grup działania z terenu województwa łódzkiego</t>
  </si>
  <si>
    <t>Łódzka Sieć Lokalnych Grup Działania</t>
  </si>
  <si>
    <t>Ul. 11 listopada 65, 95-040 Koluszki</t>
  </si>
  <si>
    <t xml:space="preserve">Liczba uczestników </t>
  </si>
  <si>
    <t>Florystyka - szansa na rozwój i pracę</t>
  </si>
  <si>
    <t xml:space="preserve">Celem operacji jest rozwój przedsiębiorczości na obszarach wiejskich poprzez promocję zawodu florysty jako zawodu wpisującego się w kreatywny przemysł, przyczyniający się do rozwoju obszarów wiejskich województwa łódzkiego. Podczas warsztatów poruszone zostaną między innymi tematy: jak założyć działalność gpospodarczą, jak wykorzystać środki unijne na rozwój przedsębiorczości, jak wypromować wieś jako miejsce do życia i rozwoju zawodowego, a dzięki temu wdrożony zostanie zakres i założenia tematów numer 8 i 9. </t>
  </si>
  <si>
    <t>młodzież gimnazjalna oraz osoby dorosłe z terenu województwa łódzkiego</t>
  </si>
  <si>
    <t>Powiat Piotrkowski</t>
  </si>
  <si>
    <t>Ul. Dąbrowskiego 7, 97-300 Piotrków Trybunalski</t>
  </si>
  <si>
    <t>Liczba uczestników</t>
  </si>
  <si>
    <t>materiał drukowany</t>
  </si>
  <si>
    <t>Liczba tytułów publikacji / materiałów drukowanych</t>
  </si>
  <si>
    <t>Liczba konkursów</t>
  </si>
  <si>
    <t xml:space="preserve">Liczba uczestników konkursów </t>
  </si>
  <si>
    <t>Potrzeby i możliwości rozwoju oferty wypoczynkowej i terapeutyczno-opiekuńczej dla seniorów w gospodarstwach agroturystycznych w województwie łódzkim</t>
  </si>
  <si>
    <t>Celem operacji jest zbadanie potrzeb oraz możliwości rozwoju oferty rekreacyjno-wypoczynkowej i terapeutyczno-opiekuńczej dla seniorów w gospodarstwach agroturystycznych w województwie łódzkim. Przeprowadzone badanie spowoduje, że zrealizowany zostanie zakres trzech tematów: aktywizacja mieszkańców obszarów wiejskich w celu tworzenia partnerstw na rzecz realizacji projektów nakierowanych na rozwój tych obszarów, w skład których wchodzą przedstawiciele sektora publicznego, sektora prywatnego oraz organizacji pozarządowych (temat 1); wspieranie rozwoju przedsiębiorczości na obszarach wiejskich przez podnoszenie poziomu wiedzy i umiejętności w obszarach innych niż wskazane w temacie 7. (temat 8) oraz promocja jakości życia na wsi lub promocja wsi jako miejsca do życia i rozwoju zawodowego (temat 9).</t>
  </si>
  <si>
    <t>analiza/ekspertyza/badanie</t>
  </si>
  <si>
    <t>analiza</t>
  </si>
  <si>
    <t>5 segmentów: seniorzy, właściciele gospodarstw agroturystycznych, kierownicy domów pomocy społecznej, zarządy stowarzyszeń agroturystycznych, doradzcy rolniczy z państwowych ośrodków doradztwa rolniczego</t>
  </si>
  <si>
    <t>Uniwersytet Łódzki</t>
  </si>
  <si>
    <t>Ul. Narutowicza 68, 90-136 Łódź</t>
  </si>
  <si>
    <t>Wymiana dobrych praktyk pomiędzy mieszkańcami LGD "Podkowa" a LGD "Zielone Bieszczady" - wizyta studyjna</t>
  </si>
  <si>
    <r>
      <t xml:space="preserve">Celem projektu jest podniesienie poziomu wiedzy i doświadczenia w zakresie lokalnych działalności pozarolniczych, wykorzystanie potencjału odwiedzanego terenu na rzecz swojej społeczności oraz promowanie włączenia społecznego i rozwoju gospodarczego na obszarze LGD „Podkowa”.
Realizacja operacji umożliwi wdrożenie dwóch tematów: </t>
    </r>
    <r>
      <rPr>
        <i/>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t>
    </r>
    <r>
      <rPr>
        <sz val="11"/>
        <rFont val="Calibri"/>
        <family val="2"/>
        <charset val="238"/>
        <scheme val="minor"/>
      </rPr>
      <t xml:space="preserve">(temat 1) oraz </t>
    </r>
    <r>
      <rPr>
        <i/>
        <sz val="11"/>
        <rFont val="Calibri"/>
        <family val="2"/>
        <charset val="238"/>
        <scheme val="minor"/>
      </rPr>
      <t>promocja jakości życia na wsi lub promocja wsi jako miejsca do życia i rozwoju zawodowego</t>
    </r>
    <r>
      <rPr>
        <sz val="11"/>
        <rFont val="Calibri"/>
        <family val="2"/>
        <charset val="238"/>
        <scheme val="minor"/>
      </rPr>
      <t xml:space="preserve"> (temat 9).</t>
    </r>
  </si>
  <si>
    <t>lokalni liderzy z terenu działania LGD „Podkowa” w tym członkowie OSP, kół gospodyń wiejskich, sołtysi oraz przedstawiciele lokalnych stowarzyszeń, a także rolnicy, przedsiębiorcy i mieszkańcy</t>
  </si>
  <si>
    <t>Lokalna Grupa Działania "Podkowa"</t>
  </si>
  <si>
    <t>Czechy 142, 98-220 Zduńska Wola</t>
  </si>
  <si>
    <t xml:space="preserve">Inteligentny rozwój obszarów wiejskich ("smart rural development"): koncepcja, wymiary, metody. 
Ekspertyza naukowa
</t>
  </si>
  <si>
    <t>Celem operacji jest wykonanie analizy oraz przygotowanie ekspertyzy na temat inteligentnego rozwoju obszarów wiejskich („smart rural development”). Koncepcja inteligentnego rozwoju wsi odnosi się do procesów innowacji społecznych, a tym samym opiera się na kształtowaniu procesów na bazie mocnych stron i zasobów terytorialnych. Dzięki wdrożeniu operacji zrealizwany zostanie temat związany z upowszechnianiem wiedzy w zakresie planowania rozwoju lokalnego z uwzględnieniem potencjału ekonomicznego, społecznego i środowiskowego danego obszaru (temat 13).</t>
  </si>
  <si>
    <t>abaliza/ekspertyza/badanie</t>
  </si>
  <si>
    <t>jednostki samorządu terytorialnego województwa łódzkiego</t>
  </si>
  <si>
    <t>Global Point</t>
  </si>
  <si>
    <t>Ul. Warszawska 70, 59-500 Jelenia Góra</t>
  </si>
  <si>
    <t>Udział w targach rolniczych szansą na wprowadzenie innowacyjnych rozwiązań na obszarach wiejskich</t>
  </si>
  <si>
    <t>Celem projektu jest upowszechnienie wiedzy w zakresie innowacyjnych rozwiązań w rolnictwie wśród mieszkańców powiatu piotrkowskiego poprzez organizację wyjazdu studyjnego. Dzięki tej inicjatywie możliwe będzie zrealizowanie tematu numer 8, dotyczącego wspierania rozwoju przedsiębiorczości na obszarach wiejskich przez podnoszenie poziomu wiedzy i umiejętności w obszarach innych niż wskazane w temacie 7.</t>
  </si>
  <si>
    <t>przedstawiciele powiatu piotrkowskiego zajmujący się produkcją rolną i chcących wprowadzać innowacyjne rozwiązania oraz unowocześniać linie produkcyjne</t>
  </si>
  <si>
    <t>"Od pomysłu do biznesu" Konferencja lokalnych produktów"</t>
  </si>
  <si>
    <t>Celem projektu jest stworzenie możliwości podniesienia wiedzy, skorzystania z doświadczeń oraz nawiązania kontaktów i współpracy pomiędzy rolnikami, wytwórcami produktów żywnościowych wysokiej jakości z restauratorami i hotelarzami z terenu gminy Uniejów. Organizacja przedsięwzięcia zostanie oparta o posiadane doświadczenie i możliwości, związane z cyklicznie odbywającym się Uniejowskim Festiwalem Smaków.
Operacja obejmuje swoim zakresem temt dotyczący wspierania tworzenia sieci współpracy partnerskiej dotyczącej rolnictwa i obszarów wiejskich przez podnoszenie poziomu wiedzy w tym zakresie (temat 11)</t>
  </si>
  <si>
    <t>liczba szkoleń</t>
  </si>
  <si>
    <t>rolnicy, lokalni przetwórcy spożywczy, mieszkańcy obszarów wiejskich gminy Uniejów, restauratorzy, hotelarze i kucharze z terenu województwa łódzkiego</t>
  </si>
  <si>
    <t>Gmina Uniejów</t>
  </si>
  <si>
    <t>Ul. Bł. Bogumiła 13, 99-210 Uniejów</t>
  </si>
  <si>
    <t>liczba konferencji</t>
  </si>
  <si>
    <t>Liczba tytułów publikacji /  materiałów drukowanych</t>
  </si>
  <si>
    <t>Lokalne gospodarki pasieczne w województwie łódzkim i okręgu lwowskim - wymiana doświadczeń</t>
  </si>
  <si>
    <t>Celem operacji jest wspieranie współpracy, wymiana wiedzy i doświadczeń pszczelarzy z Polski i Ukrainy – kraju o ponad tysiącletniej tradycji pszczelarskiej, który zajmuje jedno z wiodących miejsc w zakresie produkowania miodu w Europie. Założeniem jest aktywizacja pszczelarzy do rozwoju swoich gospodarstw pasiecznych w kierunku nowych form działalności np. apiterapii, agroturystyki, zainteresowanie pszczelarzy nowymi inicjatywami, które mogą wpłynąć na rozwój obszarów wiejskich. Operacja ma szeroki zakres i dotyczy:
upowszechniania wiedzy w zakresie optymalizacji wykorzystywania przez mieszkańców obszarów wiejskich zasobów środowiska naturalnego (temat 5); upowszechniania wiedzy w zakresie dotyczącym zachowania różnorodności genetycznej roślin lub zwierząt (temat 6); wspierania rozwoju przedsiębiorczości na obszarach wiejskich przez podnoszenie poziomu wiedzy i umiejętności w obszarze małego przetwórstwa lokalnego lub w obszarze rozwoju zielonej gospodarki, w tym tworzenie nowych miejsc pracy (temat 7) i wspierania tworzenia sieci współpracy partnerskiej dotyczącej rolnictwa i obszarów wiejskich przez podnoszenie poziomu wiedzy w tym zakresie (temat 11).</t>
  </si>
  <si>
    <t>pszczelarze i osoby związane z pszczelarstwem z obszaru województwa łódzkiego</t>
  </si>
  <si>
    <t>Wojewódzki Związek Pszczelarzy w Łodzi</t>
  </si>
  <si>
    <t>Ul. Narutowicza 59, 90-130 Łódź</t>
  </si>
  <si>
    <t>Szkolenia dla liderów obszarów wiejskich</t>
  </si>
  <si>
    <t>Celem spotkań  będzie przekazanie informacji na temat: działań, z których mogą skorzystać producenci rolni; rozwoju rynku hurtowego; ubezpieczeń w rolnictwie; perspektywy dla producentów rolnych, inteligentnych opakowań przedłużających termin ważności owoców i warzyw; a także wymiana doświadczeń i aktywizacja liderów z obszarów wiejskich województwa łódzkiego. Te informacje przydadzą się rolnikom przy wyborze i kontynuowaniu kierunku produkcji. Wykłady z zakresu doświadczeń z realizacji projektów przez LGD będą doskonałym miejscem do wymiany doświadczeń, poszerzenia wiedzy. Tak szeroka tematyka spotkań realizuje przede wszystkim założenia tematu 5 i będzie prowadziła do upowszechniania wiedzy w zakresie optymalizacji wykorzystywania przez mieszkańców obszarów wiejskich zasobów środowiska naturalnego.</t>
  </si>
  <si>
    <t xml:space="preserve">liczba szkoleń </t>
  </si>
  <si>
    <t>liderzy obszarów wiejskich, rolnicy, sołtysi, osoby aktywne w swoich społecznościach</t>
  </si>
  <si>
    <t>Izba Rolnicza Województwa Łódzkiego</t>
  </si>
  <si>
    <t>Ul. Północna 27/29, 91-420 Łódź</t>
  </si>
  <si>
    <t>320</t>
  </si>
  <si>
    <t xml:space="preserve">Wyjazd studyjny rolników na targi ziemniaczane "Potato Europe" 2018 -Hanover
</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</si>
  <si>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zobaczyą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</si>
  <si>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rolnicy producenci ziemniaków oraz rolnicy planujący zmienić profil gospodarowania na produkcję ziemniaka</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</si>
  <si>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</si>
  <si>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</si>
  <si>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</si>
  <si>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</si>
  <si>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</si>
  <si>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</si>
  <si>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Wyjazd studyjny dla LGD</t>
  </si>
  <si>
    <t>Organizacja wyjazdu studyjnego dla przedstawicieli Lokalnych Grup Działania (LGD) podyktowana jest koniecznością wymiany doświadczeń i podzieleniem się dobrymi praktykami z przedstawicielami LGD z innych krajów UE, w tym przypadku Portugalii.</t>
  </si>
  <si>
    <t>ilość wyjazdów</t>
  </si>
  <si>
    <t>"Zielona przedsiębiorczość' - przyszłość polskiej wsi</t>
  </si>
  <si>
    <t xml:space="preserve">Stworzenie w świadomosci uczestników wyjazdu wizji efektywnego ekonomicznie, wielofunkcyjnego, zrównoważonego, przyjaznego środowisku rozwoju małopolskiej wsi. </t>
  </si>
  <si>
    <t>mieszkańcy obszarów wiejskich, przedstawiciele doradztwa rolniczego, pracownicy wyższych uczelni, przedstawiciele jst, NGO</t>
  </si>
  <si>
    <t>Centrum Doradztwa Rolniczego w Brwinowie Oddział w Krakowie</t>
  </si>
  <si>
    <t>31-063 Kraków
ul. Meiselsa 1</t>
  </si>
  <si>
    <t>liczba egz. broszur</t>
  </si>
  <si>
    <t>Gospodarstwa rodzinne wobec wyzwań zrównoważonego rozwoju</t>
  </si>
  <si>
    <t>Celem projektu (organizacja konferencji połączonej z organizacją 2 wyjazdów studyjnych) jest promocja wsi jako miejsca do życia i rozwoju zawodowego dla przyszłych pokoleń, próba pokazania innowacyjnej wartości polskiej wsi oraz zwiększenie rentownosci gospodarstw, w tym dywersyfikacja ich dochodów.</t>
  </si>
  <si>
    <t>konferencja połączona z wyjazdem studyjnym</t>
  </si>
  <si>
    <t>reprezentanci jednostek i instytucji zajmujących się rozwojem obszarów wiejskich (m.in. CDR, ARiMR, MIR, KOWR), uczelni wyższych, reprezentanci doradztwa rolniczego, jst, lgd, rolnicy</t>
  </si>
  <si>
    <t>220</t>
  </si>
  <si>
    <t>liczba egz. broszury</t>
  </si>
  <si>
    <t>Wykorzystanie lokalnych zasobów naturalnych oraz tradycji w funkcjonowaniu gospodarstw rolnych krajów Europy Wschodniej</t>
  </si>
  <si>
    <t>Promocja obszarów wiejskich jako miejsca do zamieszkania, poprzez wykorzystanie środowiska naturalnego i  tradycji regionalnych do zwięjszenia dochodów gospodarstw rolnych i ich dywersyfikacji.</t>
  </si>
  <si>
    <t>przedstawiciele doradztwa rolniczego, jednostej naukowych, rolniczych związków zawodowych, NGO, rolników indywidualnych</t>
  </si>
  <si>
    <t>Kuźnia Start-up'ów</t>
  </si>
  <si>
    <t>Celem operacji jest wspieranie rozwoju przedsiębiorczosci na terenach wiejskich poprzez realizację szkoleń dla młodzieży oraz poszerzenie wiedzy z tego zakresu wsród nauczycieli przedsiębiorczości ze szkół ponadgimnazjalnych i jednostek edukacyjnych o profilu zawodowym powiatu tarnowskiego z wykorzystaniem potencjału swojego miejsca zamieszkania, w partnerstwie z innymi podmiotami i przy pomocy m.in. nowoczesnych narzędzi ICT.</t>
  </si>
  <si>
    <t>uczniowie i nauczyciele z 7 szkół ponadgimnazjalnych i jednostki edukacyjnej o profilu zawodowym powiatu tarnowskiego</t>
  </si>
  <si>
    <t>Powiat Tarnowski</t>
  </si>
  <si>
    <t>33-100 Tarnów
ul. Narutowicza 48</t>
  </si>
  <si>
    <t>liczba reportaży video</t>
  </si>
  <si>
    <t>liczba odbiorców reportazu</t>
  </si>
  <si>
    <t>liczba uczestników konkursu</t>
  </si>
  <si>
    <t>Wykorzystanie zasobów lokalnych szansą na rozwój Małopolski Zachodniej</t>
  </si>
  <si>
    <t>Celem operacji jest zwiększenie udziału mieszkańców Małopolski Zachodniej w rozwój obszarów wiejskich poprzez budowanie i wdrażanie marki lokalnej, rozwoju ekomuzeów, promocji produktów lokalnych, wspieranie przetwórstwa lokalnego.</t>
  </si>
  <si>
    <t>cykl wyjazdów studyjnych i konferencji</t>
  </si>
  <si>
    <t>mieszkańcy Małopolski Zachodniej - obszaru partnerów projektu</t>
  </si>
  <si>
    <t>Stowarzyszenie Lokalna Grupa Działania "Dolina Soły"</t>
  </si>
  <si>
    <t>32-600 Rajsko
ul. Edukacyjna 9</t>
  </si>
  <si>
    <t>liczba egzemplarzy ulotki</t>
  </si>
  <si>
    <t>Promocja i rozwój klastra energii ZPT poprzez stworzenie modelu energetyki rozproszonej</t>
  </si>
  <si>
    <t>Rozpropagowanie idei efektywnego i oszczędnego zarządzania i wykorzystania energii na terenach wiejskich, wskazanie korzyści z szerszego wykorzystania odnawialnych źródeł energii.</t>
  </si>
  <si>
    <t>wyjazd studyjny, spotkania, konferencja, ekspertyza</t>
  </si>
  <si>
    <t>mieszkańcy powiatu tarnowskiego</t>
  </si>
  <si>
    <t>Zielony Pierścień Tarnowa</t>
  </si>
  <si>
    <t>33-156 Skrzyszów
Skrzyszów 335A</t>
  </si>
  <si>
    <t>liczba spotkań informacyjnych</t>
  </si>
  <si>
    <t>liczba egz. ulotek</t>
  </si>
  <si>
    <t>liczba egz. broszu</t>
  </si>
  <si>
    <t>liczba emisji spotu promocyjnych</t>
  </si>
  <si>
    <t>liczba ekspertyz</t>
  </si>
  <si>
    <t>Gospodarstwo opiekuńcze w rozwoju obszarów wiejskich - wyjazd studyjny</t>
  </si>
  <si>
    <t>Promocja idei gospodarstwa opiekuńczego na obszarach wiejskich poprzez zdobycie, utrwalenie i upowszechnianie wiedzy na temat wzorcowych przykładów gospodarstw opiekuńczych na przykładzie Hgolandii i Niemiec.</t>
  </si>
  <si>
    <t>przedstawiciele doradztwa rolniczego, wyższych uczeni, LGD, jst (jednostki zajmujace się opieka społeczną), mieszkańców obszarów wiejskich</t>
  </si>
  <si>
    <t>Konkurs "Produkt Lokalny Podbabiogórza"</t>
  </si>
  <si>
    <t>Włączanie społeczności lokalnej w poprawę jakości życia i stanu dziedzictwa kulturowego Podbabiogórza</t>
  </si>
  <si>
    <t>osoby w różnym wieku (młodzież i osoby dorosłe) amatorzy i profesjonaliści, zainteresowani udziałem w konkursie</t>
  </si>
  <si>
    <t>Stowarzyszenie Lokalna Grupa Działania "Podbabiogórze"</t>
  </si>
  <si>
    <t>34-200 Sucha Beskidzka
ul. Mickiewicza 19</t>
  </si>
  <si>
    <t>Po naukę i doświadczenia w zakresie produkcji wina do Mołdawii</t>
  </si>
  <si>
    <t>Umożliwienie grupie 30 osób zapozniania się z doświadczeniem winiarzy z Mołdawii, jako miejsca, w którym od wielu wieków kultywuje się tradycje winiarstwa prowadzonego w zbliżonych do naszego regionu warunkach klimatyczno-glebowych.</t>
  </si>
  <si>
    <t>posiadacze winnic oraz osoby zainteresowane założeniem nowych winnic na terenie Województwa Małopolskiego</t>
  </si>
  <si>
    <t>Małopolska Izba Rolnicza</t>
  </si>
  <si>
    <t>31-964 Kraków, 
oś. Krakowiaków 45A/15</t>
  </si>
  <si>
    <t xml:space="preserve">Żywność od rolnika na lokalnym rynku-francuskie doświadczenie dla doskonalenia polskiej rzeczywistości </t>
  </si>
  <si>
    <t>Zapoznanie się z obowiązującymi we Francji przepisami i zasadami warunkującymi przetwórstwo i sprzedaz bezposrednią i lobbowanie na rzecz umożliwienia rolnikom sprzedaży wyprodukowanej przez nich żywności w ułatwiony sposób (model francuski).</t>
  </si>
  <si>
    <t>małopolscy rolnicy, zajmujący się drobnym przetwórstwem i sprzedażą bezpośrednia, doradcy rolni, małopolscy parlamentarzyści</t>
  </si>
  <si>
    <t>Dobre praktyki w uprawie winorośli i produkcji wina</t>
  </si>
  <si>
    <t>Celem wyjazdu studujnego jest zapoznanie się z dobrymi praktykami technik winifikacji stosowanych w winnicach ziemi lubuskiej.</t>
  </si>
  <si>
    <t>osoby posiadające winnice na terenie Woj.. Małopolskiego, członkowie stowarzyszeń winiarskich, doradcy rolni, rolnicy indywidualni zainteresowani założeniem winnicy</t>
  </si>
  <si>
    <t>Europejskie przykłady porozumień rolników w zakresie sprzedaży bezpośredniej</t>
  </si>
  <si>
    <t>Wsparcie w zakresie rozwoju działalnosci wytwórczej gospodarstw rolnych i organizacji łańcucha dostaw produktów żywnościowych poprzez prezentację dobrych praktyk w Czechach, Bawarii, Austrii i Włoszech.</t>
  </si>
  <si>
    <t>przedstawiciele doradztwa rolniczego, jednostek naukowych zajmujących się rozwojem obszarów wiejskich, rolniczych zwiazków zawodowych, NGO, rolników indywidualnych, jst</t>
  </si>
  <si>
    <t xml:space="preserve">VI </t>
  </si>
  <si>
    <t xml:space="preserve">Wydawnictwo/broszura nt. KSOW </t>
  </si>
  <si>
    <t xml:space="preserve">podsumowanie dotychczasowej działalności KSOW w województwie mazowieckim oraz wskazanie kierunków działań na przyszłość, prezentacja dobrych praktyk </t>
  </si>
  <si>
    <t>opracowanie, druk i dystrybucja wydawnictwa/broszury nt. KSOW</t>
  </si>
  <si>
    <t xml:space="preserve">liczba wydanych broszur, artykułów, publikacji itp. </t>
  </si>
  <si>
    <t xml:space="preserve">ogół społeczeństwa ze szczególnym uwzględnieniem mieszkańców obszarów wiejskich województwa mazowieckiego </t>
  </si>
  <si>
    <t xml:space="preserve">Urząd Marszałkowski  Województwa Mazowieckiego w Warszawie </t>
  </si>
  <si>
    <t>ul. Jagiellońska 26, 03-719 Warszawa</t>
  </si>
  <si>
    <t>7500</t>
  </si>
  <si>
    <t>Konkurs na najaktywniejsze sołectwo</t>
  </si>
  <si>
    <t xml:space="preserve">pobudzenie aktywności lokalnej i nagrodzenie dobrych praktyk w zakresie rozwoju "małych ojczyzn" i wykorzystania funduszu sołeckiego </t>
  </si>
  <si>
    <t>konkurs z nagrodami</t>
  </si>
  <si>
    <t xml:space="preserve">liczba konkursów </t>
  </si>
  <si>
    <t>sołtysi, rolnicy z Mazowsza</t>
  </si>
  <si>
    <t>minimum 15 maksimum 50</t>
  </si>
  <si>
    <t xml:space="preserve">liczba plakatów </t>
  </si>
  <si>
    <t>0</t>
  </si>
  <si>
    <t>Wizyta studyjna dla sołtysów - producentów rolnych i potencjalnych producentów rolnych</t>
  </si>
  <si>
    <t xml:space="preserve">promocja spółdzielczości i realizacji przez rolników wspólnych inwestycji w łańcuchu żywnościowym </t>
  </si>
  <si>
    <t>wizyta studyjna - element towarzyszący konkursowi na najaktywniejsze sołectwo, promocja spółdzielczości na obszarach wiejskich</t>
  </si>
  <si>
    <t>liczba wyjazdów/wizyt studyjnych/wymian eksperckich</t>
  </si>
  <si>
    <t>liczba uczestników wyjazdów/wizyt studyjnych/wymian eksperckich</t>
  </si>
  <si>
    <t>II,III,IV, V,VI</t>
  </si>
  <si>
    <t>Kampania promocyjna „WIEŚci z Mazowsza” cz.1</t>
  </si>
  <si>
    <t xml:space="preserve">promocja działań podejmowanych na obszarach wiejskich wraz z informowaniem o nich społeczeństwa ze szczególnym uwzględnieniem wsparcia współpracy w sektorze rolnym i realizacji przez rolników wspólnych inwestycji, wspieranie rozwoju przedsiębiorczości na obszarach wiejskich, promocja jakości życia na wsi oraz wsi jako miejsca do życia i rozwoju zawodowego, wspieranie rozwoju społeczeństwa cyfrowego na obszarach wiejskich </t>
  </si>
  <si>
    <t>liczba działań promocyjnych w mediach</t>
  </si>
  <si>
    <t>minimum 8 maksimum 23</t>
  </si>
  <si>
    <t>mieszkańcy województwa mazowieckiego, w szczególności zainteresowani tematyką rolną oraz zagadnieniami z nimi związanymi, m.in. rolnicy, mieszkańcy obszarów wiejskich, władze samorządowe, organizacje rolnicze</t>
  </si>
  <si>
    <t>liczba wykorzystanych innych narzędzi komunikacji dla informacji lub promocji lub upowszechniania dobrych praktyk, np. mediów społecznościowych</t>
  </si>
  <si>
    <t>minimum 3 maksimum 5</t>
  </si>
  <si>
    <t xml:space="preserve">Prezentacje targowe </t>
  </si>
  <si>
    <t>promocja produktów tradycyjnych i regionalnych oraz walorów agroturystycznych mazowieckiej wsi</t>
  </si>
  <si>
    <t xml:space="preserve">stoisko wystawiennicze na targach, mazowieckie koło fortuny z nagrodami - materiałami promocyjnymi, wykonanymi na potrzeby tej operacji </t>
  </si>
  <si>
    <t>liczba targów, wystaw, jarmarków, festynów, dożynek</t>
  </si>
  <si>
    <t>minimum 1 maksimum 3</t>
  </si>
  <si>
    <t>współwystawcy i odwiedzający targi</t>
  </si>
  <si>
    <t>liczba kompletów promocyjnych (tylko gadżety)</t>
  </si>
  <si>
    <t>minimum 200 maksimum 1000</t>
  </si>
  <si>
    <t xml:space="preserve">Broszura Smaki Mazowsza </t>
  </si>
  <si>
    <t xml:space="preserve">promocja produktów tradycyjnych i regionalnych w tym Sieci Dziedzictwa Kulinarnego Mazowsze oraz Listy Produktów Tradycyjnych </t>
  </si>
  <si>
    <t>opracowanie, druk i dystrybucja broszury</t>
  </si>
  <si>
    <t>minimum 5000 maksimum 15000</t>
  </si>
  <si>
    <t>Urząd Marszałkowski  Województwa Mazowieckiego w Warszawie</t>
  </si>
  <si>
    <t xml:space="preserve">Dożynki Województwa Mazowieckiego </t>
  </si>
  <si>
    <t>promocja produktów tradycyjnych i regionalnych oraz tradycji mazowieckiej wsi</t>
  </si>
  <si>
    <t xml:space="preserve">uczestnicy dożynek województwa mazowieckiego </t>
  </si>
  <si>
    <t>liczba kalendarzy</t>
  </si>
  <si>
    <t>584</t>
  </si>
  <si>
    <t xml:space="preserve">Konkurs na najaktywniejszą liderkę wiejską w województwie mazowieckim </t>
  </si>
  <si>
    <t xml:space="preserve">popularyzacja dobrych praktyk w zakresie działalności kobiet na obszarach wiejskich </t>
  </si>
  <si>
    <t>mieszkańcy obszarów wiejskich, liderki obszarów wiejskich Mazowsza</t>
  </si>
  <si>
    <t xml:space="preserve">liczba uczestników konkursów </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</si>
  <si>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</si>
  <si>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</si>
  <si>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</si>
  <si>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</si>
  <si>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minimum 300; maksimum 500</t>
  </si>
  <si>
    <t xml:space="preserve">liczba zaproszeń </t>
  </si>
  <si>
    <t xml:space="preserve">liczba banerów </t>
  </si>
  <si>
    <t>XII Mazowiecki Kongres Rozwoju Obszarów Wiejskich</t>
  </si>
  <si>
    <t>stworzenie możliwości współpracy 
i wymiany doświadczeń dla wszystkich instytucji działających na rzecz rozwoju obszarów wiejskich na poziomie lokalnym, regionalnym</t>
  </si>
  <si>
    <t>kongres tematyczny</t>
  </si>
  <si>
    <t>liczba konferencji, spotkań, seminariów</t>
  </si>
  <si>
    <t>beneficjenci i potencjalni beneficjenci środków UE</t>
  </si>
  <si>
    <t>liczba uczestników  konferencji, spotkań, seminariów</t>
  </si>
  <si>
    <t>minimum 150 maksimum 270</t>
  </si>
  <si>
    <t>liczba kompletów: materiałów promocyjnych (tylko gadżety)</t>
  </si>
  <si>
    <t>Wkładka tematyczna do gazet</t>
  </si>
  <si>
    <t xml:space="preserve">dotarcie z informacją nt. dobrych praktyk na rzecz rozwoju obszarów wiejskich  </t>
  </si>
  <si>
    <t xml:space="preserve">jedna wkładka tematyczna w maksymalnie sześciu gazetach regionalnych </t>
  </si>
  <si>
    <t>partnerzy i potencjalni partnerzy KSOW, mieszkańcy Mazowsza</t>
  </si>
  <si>
    <t>"Aktywizacja mieszkańców obszarów wiejskich" - Wyjazd studyjno-szkoleniowy</t>
  </si>
  <si>
    <t>wzrost poziomu aktywności mieszkańców obszaru LGD Zielone Mosty Narwi oraz podejmowania inicjatyw w zakresie rozwoju obszarów wiejskich w tym przedsiębiorczości na obszarach wiejskich</t>
  </si>
  <si>
    <t xml:space="preserve">liczba wyjazdów studyjnych </t>
  </si>
  <si>
    <t xml:space="preserve">przedstawiciele LGD Zielone Mosty Narwi, lokalni liderzy, przedstawiciele partnera projektu </t>
  </si>
  <si>
    <t xml:space="preserve"> Zielone Mosty Narwi </t>
  </si>
  <si>
    <t>Al. Jana Pawła II 1, 06-121 Pokrzywnica</t>
  </si>
  <si>
    <t xml:space="preserve">liczba uczestników wyjazdów studyjnych </t>
  </si>
  <si>
    <t>38</t>
  </si>
  <si>
    <t>Cudze chwalicie swego nie znacie - tradycje kulinarne południowego Mazowsza</t>
  </si>
  <si>
    <t>zwiększenie rentowności gospodarstw produkujących i przetwarzających żywność poprzez promocję marki produktu tradycyjnego, zwiększenie oferty tych produktów i ich konkurencyjności w stosunku do innych rodzajów rolnictwa na terenie własnego regionu oraz innych regionów</t>
  </si>
  <si>
    <t>seminarium, publikacja</t>
  </si>
  <si>
    <t>właściciele gospodarstw wytwarzających produkty tradycyjne, Koła Gospodyń Wiejskich, stowarzyszenia, producenci żywności</t>
  </si>
  <si>
    <t xml:space="preserve">ul. Czereśniowa 98, 02-456 Warszawa </t>
  </si>
  <si>
    <t>liczba uczestników seminariów</t>
  </si>
  <si>
    <t xml:space="preserve">liczba publikacji </t>
  </si>
  <si>
    <t xml:space="preserve">Innowacyjność w rozwoju przedsiębiorczości na obszarach wiejskich </t>
  </si>
  <si>
    <t xml:space="preserve">aktywizacja właścicieli gospodarstw agroturystycznych do zwiększenia dochodowości gospodarstw poprzez wprowadzenie bogatej oferty usługowej </t>
  </si>
  <si>
    <t xml:space="preserve">szkolenie, wizyta studyjna </t>
  </si>
  <si>
    <t xml:space="preserve">właściciele gospodarstw agroturystycznych, obiektów turystyki wiejskiej lub będących w trakcie założenia takiej działalności  </t>
  </si>
  <si>
    <t>XIII Jesienny Jarmark "Od pola do stołu"</t>
  </si>
  <si>
    <t>aktywizacja mieszkańców wsi do podejmowania inicjatyw w zakresie poszukiwania alternatywnych rozwiązań dla biznesu, promocji małych rodzinnych firm</t>
  </si>
  <si>
    <t xml:space="preserve">konferencja, konkurs </t>
  </si>
  <si>
    <t xml:space="preserve">liczba konferencji </t>
  </si>
  <si>
    <t>mieszkańcy północnego Mazowsza w tym mieszkańcy obszarów wiejskich, osoby szukające alternatywnych rozwiązań dla biznesu</t>
  </si>
  <si>
    <t>liczba uczestników konkursów</t>
  </si>
  <si>
    <t>liczba targów,imprez plenerowych/ wystaw</t>
  </si>
  <si>
    <t>Przetwórstwo mleka na poziomie własnego gospodarstwa - warsztaty serowarskie</t>
  </si>
  <si>
    <t xml:space="preserve">zwiększenie udziału gospodarstw zainteresowanych wprowadzeniem przetwórstwa na poziomie własnego gospodarstwa w ramach rozwoju przedsiębiorczości na obszarach wiejskich </t>
  </si>
  <si>
    <t xml:space="preserve">warsztat </t>
  </si>
  <si>
    <t xml:space="preserve">liczba warsztatów </t>
  </si>
  <si>
    <t>3</t>
  </si>
  <si>
    <t xml:space="preserve">właściciele gospodarstw rolnych </t>
  </si>
  <si>
    <t xml:space="preserve">liczba uczestników warsztatów </t>
  </si>
  <si>
    <t>IV Mazowiecka Konferencja Pszczelarska "Ratujmy pszczoły"</t>
  </si>
  <si>
    <t xml:space="preserve">utrzymanie prawidłowego poziomu populacji pszczoły miodnej w województwie mazowieckim poprzez przekazanie wiedzy na temat odpowiedniej gospodarki pasiecznej, zwalczanie chorób i szkodników, wsparcie rynku produktów pszczelarskich </t>
  </si>
  <si>
    <t xml:space="preserve">pszczelarze, rolnicy, mieszkańcy obszarów wiejskich </t>
  </si>
  <si>
    <t>Gospodarstwo opiekuńcze - dla seniorów opieka, a dla rolników nowe możliwości</t>
  </si>
  <si>
    <t xml:space="preserve">stworzenie koncepcji rozwoju gospodarstw agroturystyki i turystyki wiejskiej poprzez alternatywne źródła poprawy ich dochodowości, zwiększenie oferty dla klienta </t>
  </si>
  <si>
    <t xml:space="preserve">przedstawiciele gospodarstw agroturystyki i turystyki wiejskiej </t>
  </si>
  <si>
    <t>Sprawdzone u sąsiada u nas też zadziała</t>
  </si>
  <si>
    <t xml:space="preserve">zapoznanie z nowymi technologiami i innowacyjnymi rozwiązaniami oraz uwarunkowaniami organizacyjnymi wynikającymi z rodzaju prowadzonej działalności rolniczej o zróżnicowanych kierunkach w tym rolnictwie ekologicznym </t>
  </si>
  <si>
    <t xml:space="preserve">wizyta studyjna </t>
  </si>
  <si>
    <t xml:space="preserve">rolnicy, producenci rolni, doradcy rolni, przedstawiciele LGD </t>
  </si>
  <si>
    <t>Mazowiecka Izba Rolnicza</t>
  </si>
  <si>
    <t>Parzniew, ul.Wolności 2, 05-804 Brwinów</t>
  </si>
  <si>
    <t>Konferencja organizowana podczas XX Dni Kukurydzy i Buraka</t>
  </si>
  <si>
    <t xml:space="preserve">doskonalenie wiedzy rolników w zakresie zapobiegania i zwalczania chwastów w uprawie kukurydzy i buraka cukrowego </t>
  </si>
  <si>
    <t xml:space="preserve">konferencja, materiał drukowany </t>
  </si>
  <si>
    <t>rolnicy uprawiający kukurydzę, buraka cukrowego</t>
  </si>
  <si>
    <t xml:space="preserve">liczba uczestników konferencji </t>
  </si>
  <si>
    <t xml:space="preserve">liczba materiałów konferencyjnych </t>
  </si>
  <si>
    <t>Tradycje polskiej wsi</t>
  </si>
  <si>
    <t>ochrona i zachowanie ciągłości tradycyjnych zawodów polskiej wsi</t>
  </si>
  <si>
    <t>seminarium, impreza plenerowa, film</t>
  </si>
  <si>
    <t xml:space="preserve">mieszkańcy obszarów wiejskich Mazowsza </t>
  </si>
  <si>
    <t>Stowarzyszenie Lokalna Grupa Działania Razem dla Rozwoju</t>
  </si>
  <si>
    <t>ul. Rębowska 52 lokal 3,4,6, 09-450 Wyszogród</t>
  </si>
  <si>
    <t xml:space="preserve">liczba filmów </t>
  </si>
  <si>
    <t>Ochrona pszczół - to się opłaca</t>
  </si>
  <si>
    <t xml:space="preserve">podniesienie jakości działań w pszczelarstwie poprzez propagowanie dobrych praktyk rolniczych na obszarach wiejskich </t>
  </si>
  <si>
    <t xml:space="preserve">pszczelarze, rolnicy, doradcy </t>
  </si>
  <si>
    <t>75</t>
  </si>
  <si>
    <t>Bierzmy przykład ze świętokrzyskiego - wyjazd studyjny gospodyń wiejskich z gminy Krasnosielc</t>
  </si>
  <si>
    <t>zwiększenie kompetencji oraz wzrost aktywności społecznej i kulturalnej kobiet zamieszkujących obszary wiejskie</t>
  </si>
  <si>
    <t xml:space="preserve">gospodynie wiejskie z gminy Krasnosielc </t>
  </si>
  <si>
    <t>Gmina Krasnosielc</t>
  </si>
  <si>
    <t xml:space="preserve">ul. Rynek 40, 06-212 Krasnosielc </t>
  </si>
  <si>
    <t>Nowoczesne technologie w uprawie zbóż</t>
  </si>
  <si>
    <t>przygotowanie rolników, doradców rolniczych, pracowników izb rolniczych do podejmowania działań prowadzących do wdrożenia innowacyjnych rozwiązań w technologii uprawy zbóż w gospodarstwach rolnych</t>
  </si>
  <si>
    <t>rolnicy i doradcy rolni</t>
  </si>
  <si>
    <t>Lokalna żywność od rolnika bez pośrednika</t>
  </si>
  <si>
    <t xml:space="preserve">wspieranie współpracy w sektorze rolnym poprzez upowszechnienie kompleksowej wiedzy w zakresie organizacji łańcucha dostaw żywności, w tym przetwarzania i wprowadzania do obrotu produktów rolnych </t>
  </si>
  <si>
    <t>szkolenie, wyjazd studyjny, stoisko wystawiennicze, materiał drukowany, film</t>
  </si>
  <si>
    <t>rolnicy, przedsiębiorcy, przedstawiciele jednostek samorządu terytorialnego, organizacji pozarządowych, mieszkańcy obszarów wiejskich, przedstawiciele LGD</t>
  </si>
  <si>
    <t>Lokalna Grupa Działania Przyjazne Mazowsze</t>
  </si>
  <si>
    <t>ul. Sienkiewicza 11, 09-100 Płońsk</t>
  </si>
  <si>
    <t xml:space="preserve">liczba stoisk wystawienniczych na imprezie plenerowej </t>
  </si>
  <si>
    <t>liczba broszur</t>
  </si>
  <si>
    <t>liczba filmów</t>
  </si>
  <si>
    <t xml:space="preserve">liczba płyt z nagranym filmem </t>
  </si>
  <si>
    <t>V Jarmark Raciąski - operacja o charakterze wystawienniczym</t>
  </si>
  <si>
    <t xml:space="preserve">aktywizacja mieszkańców wsi na rzecz podejmowania inicjatyw w zakresie rozwoju obszarów wiejskich, informowanie o polityce rozwoju obszarów wiejskich i o możliwościach finansowania, a także pozyskiwanie nowych beneficjentów PROW 2014-2020 </t>
  </si>
  <si>
    <t xml:space="preserve">impreza plenerowa - jarmark, materiał drukowany, film promocyjny </t>
  </si>
  <si>
    <t>mieszkańcy Miasta i Gminy Raciąż, powiatu płońskiego, mieszkańcy Mazowsza</t>
  </si>
  <si>
    <t xml:space="preserve">Miejskie Centrum Kultury, Sportu i Rekreacji im. Ryszarda Kaczorowskiego w Raciążu </t>
  </si>
  <si>
    <t>ul. Parkowa 14, 09-140 Raciąż</t>
  </si>
  <si>
    <t xml:space="preserve">liczba  filmów promocyjnych  </t>
  </si>
  <si>
    <t>liczba stron internetowych, na których zostanie zamieszczony film promocyjny</t>
  </si>
  <si>
    <t>liczba ulotek</t>
  </si>
  <si>
    <t>10 000</t>
  </si>
  <si>
    <t>Udział w Targach Turystycznych Wypoczynek 2018 Toruński Festiwal Smaków</t>
  </si>
  <si>
    <t>prezentacja osiągnięć i promocja polskiej wsi w kraju (elementy kulinarne i agroturystyczne) poprzez udział w Targach turystycznych Wypoczynek 2018 Toruński Festiwal Smaków; operacja daje możliwość wymiany doświadczeń oraz niesie za sobą wartość aktywizującą</t>
  </si>
  <si>
    <t>udział w targach - stoisko wystawiennicze</t>
  </si>
  <si>
    <t>Koła Gospodyń Wiejskich działające na terenie Miasta i Gminy Serock, gospodarstwa agroturystyczne, przedstawiciele urzędu Miasta i Gminy Serock</t>
  </si>
  <si>
    <t>Miasto i Gmina Serock</t>
  </si>
  <si>
    <t>ul. Rynek 21, 05-140 Serock</t>
  </si>
  <si>
    <t xml:space="preserve">Organizacja targów "Kurpiowskie targi rolnicze" w Ostrołęce </t>
  </si>
  <si>
    <t>organizacja targów rolniczych oraz przeprowadzenie konkursu z zakresu wiedzy o rolnictwie ekologicznym i kulturze regionu kurpiowskiego</t>
  </si>
  <si>
    <t xml:space="preserve">targi, publikacja/materiał drukowany, konkurs </t>
  </si>
  <si>
    <t xml:space="preserve">mieszkańcy Ostrołęki i obszarów wiejskich północno-wschodniego Mazowsza </t>
  </si>
  <si>
    <t>liczba publikacji</t>
  </si>
  <si>
    <t xml:space="preserve">liczba ulotek </t>
  </si>
  <si>
    <t>XIX Mazowieckie Dni Rolnictwa - prezentacja osiągnięć, promocji polskiej wsi</t>
  </si>
  <si>
    <t>promocja polskich produktów żywnościowych, kultury wiejskiej, dziedzictwa kulturowego i nowych technologii; operacja niesie ze sobą wartość edukacyjną, marketingową oraz aktywizacyjną i promocyjną</t>
  </si>
  <si>
    <t xml:space="preserve">impreza plenerowa, publikacja, prezentacja potraw i produktów tradycyjnych połączona z degustacją </t>
  </si>
  <si>
    <t>rolnicy i mieszkańcy obszarów wiejskich, hodowcy oraz producenci maszyn, środków produkcji rolnej</t>
  </si>
  <si>
    <t>1500</t>
  </si>
  <si>
    <t xml:space="preserve">liczba osób skorzystających z degustacji potraw i produktów tradycyjnych </t>
  </si>
  <si>
    <t>XVI Warszawskie Święto Chleba</t>
  </si>
  <si>
    <t>prezentacja i promocja produktów regionalnych oraz żywności o wysokiej jakości, informowanie o PROW 2014-2020</t>
  </si>
  <si>
    <t xml:space="preserve">impreza plenerowa, materiał drukowany, baner </t>
  </si>
  <si>
    <t xml:space="preserve">liczba wystawców na imprezie plenerowej </t>
  </si>
  <si>
    <t>rodziny z dziećmi, rolnicy, turyści, przedsiębiorcy z sektora rolno-spożywczego grupy wytwórców i producentów rolnych, przedstawiciele samorządów lokalnych i instytucji administracji rządowej, mieszkańcy Mazowsza</t>
  </si>
  <si>
    <t>Centralna Biblioteka Rolnicza im. Michała Oczapowskiego</t>
  </si>
  <si>
    <t>ul. Krakowskie Przedmieście 66,
00-950 Warszawa, skrytka pocztowa 360</t>
  </si>
  <si>
    <t xml:space="preserve">liczba dni targowych imprezy plenerowej </t>
  </si>
  <si>
    <t>liczba banerów</t>
  </si>
  <si>
    <t>1,3,5</t>
  </si>
  <si>
    <t>Organizacja IX Festiwalu Aktywności Społecznej i Kulturalnej Sołectw</t>
  </si>
  <si>
    <t>aktywizacja mieszkańców obszaru LGD Zalew Zegrzyński, promocja lokalnego dziedzictwa kulturowego, historycznego, przyrodniczego, gospodarczego i kulinarnego</t>
  </si>
  <si>
    <t xml:space="preserve">impreza plenerowa - festiwal, stoisko wystawiennicze na imprezie plenerowej, materiał drukowany, banery i bilbordy, spot </t>
  </si>
  <si>
    <t>mieszkańcy obszaru LGD Zalew Zegrzyński, turyści</t>
  </si>
  <si>
    <t>Lokalna Grupa Działania Zalew Zegrzyński</t>
  </si>
  <si>
    <t>ul. Sikorskiego 11 /413, 05-119 Legionowo</t>
  </si>
  <si>
    <t>700</t>
  </si>
  <si>
    <t>liczba bilbordów</t>
  </si>
  <si>
    <t>12</t>
  </si>
  <si>
    <t xml:space="preserve">liczba spotów </t>
  </si>
  <si>
    <t xml:space="preserve">liczba emisji spotów </t>
  </si>
  <si>
    <t>5760</t>
  </si>
  <si>
    <t xml:space="preserve">liczba ogłoszeń w prasie </t>
  </si>
  <si>
    <t>Gospodarstwa opiekuńcze szansa dla rozwoju obszarów wiejskich</t>
  </si>
  <si>
    <t>aktywizacja mieszkańców wsi na rzecz podejmowania inicjatyw w zakresie rozwoju obszarów wiejskich, w tym tworzenia i funkcjonowania gospodarstw opiekuńczych oraz kreowania miejsc pracy na terenach wiejskich</t>
  </si>
  <si>
    <t>rolnicy, mieszkańcy obszarów wiejskich, właściciele gospodarstw agroturystycznych i obiektów turystyki wiejskiej, pracownicy ośrodków pomocy społecznej, przedstawiciele organizacji pozarządowych, lokalni liderzy, pracownicy MODR</t>
  </si>
  <si>
    <t>21</t>
  </si>
  <si>
    <t>XXVI 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</si>
  <si>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t>
  </si>
  <si>
    <t>olimpiada</t>
  </si>
  <si>
    <t xml:space="preserve">liczba olimpiad </t>
  </si>
  <si>
    <t>młodzi rolnicy, mieszkańcy obszarów wiejskich z powiatów: nowodworskiego, legionowskiego, ciechanowskiego, mławskiego, płońskiego, pułtuskiego, żuromińskiego</t>
  </si>
  <si>
    <t xml:space="preserve">liczba uczestników olimpiad </t>
  </si>
  <si>
    <t>46</t>
  </si>
  <si>
    <t>Żywność a zdrowie człowieka - świadomy konsument</t>
  </si>
  <si>
    <t>element edukacji żywieniowej w ramach polityki prozdrowotnej - podniesienie wiedzy z zakresu wpływu żywności na zdrowie człowieka, kreowanie wizerunku świadomego konsumenta na rynku żywnościowym</t>
  </si>
  <si>
    <t>140</t>
  </si>
  <si>
    <t>Regionalne zwyczaje żniwne i dożynkowe</t>
  </si>
  <si>
    <t xml:space="preserve">aktywizacja mieszkańców wsi na rzecz podejmowania inicjatyw w zakresie rozwoju obszarów wiejskich z wykorzystaniem potencjału kulturowego poprzez promowanie lokalnych twórców, dorobku kulturowego i historycznego </t>
  </si>
  <si>
    <t xml:space="preserve">impreza plenerowa - dożynki, konkurs </t>
  </si>
  <si>
    <t xml:space="preserve">mieszkańcy powiatu sokołowskiego oraz powiatów ościennych </t>
  </si>
  <si>
    <t>Powiat Sokołowski</t>
  </si>
  <si>
    <t xml:space="preserve">ul. Wolności 23, 08-300 Sokołów Podlaski </t>
  </si>
  <si>
    <t>146</t>
  </si>
  <si>
    <t>Dożynki w Gminie Baboszewo</t>
  </si>
  <si>
    <t>wzmocnienie poczucia tożsamości i przynależności do grupy społecznej poprzez imprezę plenerową</t>
  </si>
  <si>
    <t>impreza plenerowa - dożynki, materiał drukowany, konkurs</t>
  </si>
  <si>
    <t>mieszkańcy sołectw tworzących gminę Baboszewo</t>
  </si>
  <si>
    <t>Gmina Baboszewo</t>
  </si>
  <si>
    <t xml:space="preserve">ul. Warszawska 9a, 09-130 Baboszewo </t>
  </si>
  <si>
    <t>7</t>
  </si>
  <si>
    <t>Włączenie społeczne seniorów na obszarach wiejskich Mazowsza - inicjatywy lokalne</t>
  </si>
  <si>
    <t xml:space="preserve">opracowanie ekspertyzy "Włączenie społeczne seniorów na obszarach wiejskich Mazowsza - inicjatywy lokalne" - identyfikacja sytuacji osób starszych, ocena polityki senioralnej wobec mieszkańców wsi, opracowanie nowych instrumentów polityki społecznej i zdrowotnej </t>
  </si>
  <si>
    <t xml:space="preserve">ekspertyza </t>
  </si>
  <si>
    <t xml:space="preserve">liczba ekspertyz </t>
  </si>
  <si>
    <t xml:space="preserve">samorządy w województwie mazowieckim, Rady Seniorów, Koła Seniorów, Koła Gospodyń Wiejskich </t>
  </si>
  <si>
    <t>Instytut Ekonomiki Rolnictwa i Gospodarki Żywnościowej</t>
  </si>
  <si>
    <t>ul. Świętokrzyska 20, 00-002 Warszawa</t>
  </si>
  <si>
    <t>Nowoczesne i ekologiczne rolnictwo w Gminie Klembów</t>
  </si>
  <si>
    <t xml:space="preserve">zapoznanie z nowoczesnymi i ekologicznymi gospodarstwami, w których wytwarzane są produkty o charakterze regionalnym, aktywizacja mieszkańców do podejmowania nowych aktywności </t>
  </si>
  <si>
    <t xml:space="preserve">rolnicy, liderzy społeczności lokalnych, sołtysi, przedstawiciele organizacji pozarządowych </t>
  </si>
  <si>
    <t>Gmina Klembów</t>
  </si>
  <si>
    <t>ul. Żymirskiego 38, 05-205 Klembów</t>
  </si>
  <si>
    <t>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</si>
  <si>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 organizator Mazowiecki Ośrodek Doradztwa Rolniczego z siedzibą w Warszawie Oddział w Płocku </t>
  </si>
  <si>
    <t>rolnicy prowadzący gospodarstwa rolne samodzielnie lub wspólnie z rodzicami z powiatów: gostynińskiego, płockiego, sierpeckiego</t>
  </si>
  <si>
    <t>Konkurs na najlepsze gospodarstwo ekologiczne</t>
  </si>
  <si>
    <t xml:space="preserve">wzrost świadomości konsumentów w zakresie rolnictwa ekologicznego </t>
  </si>
  <si>
    <t>rolnicy ekologiczni z Mazowsza</t>
  </si>
  <si>
    <t xml:space="preserve">liczba uczestników konkusów </t>
  </si>
  <si>
    <t>minimum 8 maksimum 12</t>
  </si>
  <si>
    <t>Dożynki Powiatu Siedleckiego 2018</t>
  </si>
  <si>
    <t xml:space="preserve">zwiększenie zainteresowania wdrażaniem programów na rzecz rozwoju obszarów wiejskich, promocja zrównoważonego rozwoju obszarów wiejskich, budowa partnerskich relacji ze społecznością lokalną, zachowanie i promocja dziedzictwa kulinarnego, kulturowego i tradycji na obszarach wiejskich </t>
  </si>
  <si>
    <t xml:space="preserve">impreza plenerowa - dożynki, materiał drukowany,  baner </t>
  </si>
  <si>
    <t>mieszkańcy obszarów wiejskich w szczególności z powiatu siedleckiego, mieszkańcy Mazowsza, beneficjenci i potencjalni beneficjenci programów UE, organizacje pozarządowe</t>
  </si>
  <si>
    <t>Powiat Siedlecki</t>
  </si>
  <si>
    <t>ul. J. Piłsudskiego 40, 08-110 Siedlce</t>
  </si>
  <si>
    <t>400</t>
  </si>
  <si>
    <t>Kobieta przedsiębiorcza na obszarach wiejskich</t>
  </si>
  <si>
    <t>przeprowadzenie szkolenia z zakresu przedsiębiorczości, uzupełnienie wiedzy z zakresu legalnej produkcji i sprzedaży żywności z gospodarstwa, dobre praktyki z zakresu systemów jakości żywności, możliwości dofinansowania w ramach PROW 2014-2020</t>
  </si>
  <si>
    <t xml:space="preserve">mieszkańcy obszarów wiejskich północno-wschodniego Mazowsza, w szczególności kobiety; Koła Gospodyń Wiejskich, lokalne stowarzyszenia i grupy działania, wytwórcy produktów tradycyjnych, rolnicy ekologiczni, młodzież wiejska, przedstawiciele samorządów lokalnych </t>
  </si>
  <si>
    <t>Produkty tradycyjne oraz promocja lokalnych gospodarstw agroturystycznych</t>
  </si>
  <si>
    <t xml:space="preserve">zwiększenie wiedzy uczestników operacji w zakresie sposobów marketingowych, opracowywania strategii, współczesnych kanałów handlowych - służących rozwijaniu własnej przedsiębiorczości </t>
  </si>
  <si>
    <t xml:space="preserve">rolnicy z terenu gminy Serock, Koła Gospodyń Wiejskich, właściciele gospodarstw agroturystycznych </t>
  </si>
  <si>
    <t>Dożynki Gminne Drobin 2018</t>
  </si>
  <si>
    <t xml:space="preserve">zachowanie dziedzictwa kulturowego, podtrzymanie tradycji ludowej, aktywizacja mieszkańców, kultywowanie miejsc obrzędów i zwyczajów poprzez organizację dożynek gminnych </t>
  </si>
  <si>
    <t xml:space="preserve">impreza plenerowa - dożynki, materiał drukowany, konkurs, baner </t>
  </si>
  <si>
    <t>mieszkańcy Miasta i Gminy Drobin, rolnicy, mieszkańcy obszarów wiejskich, władze samorządowe, organizacje rolnicze, koła gospodyń wiejskich, sołtysi, grupy producentów rolnych, producenci żywności regionalnej i tradycyjnej</t>
  </si>
  <si>
    <t>Miasto i Gmina Drobin</t>
  </si>
  <si>
    <t>ul. Piłsudskiego 12, 09-210 Drobin</t>
  </si>
  <si>
    <t xml:space="preserve">V </t>
  </si>
  <si>
    <t>Konferencja Pszczelarska Dbajmy o pszczoły</t>
  </si>
  <si>
    <t>upowszechnienie informacji nt. znaczenia i zdrowotności owadów zapylających w produkcji rolniczej, ich wpływu na środowisko przyrodnicze i gospodarkę człowieka</t>
  </si>
  <si>
    <t xml:space="preserve">pszczelarze, mieszkańcy obszarów wiejskich, doradcy </t>
  </si>
  <si>
    <t>Polskie rolnictwo dziś i jutro</t>
  </si>
  <si>
    <t>przekazanie uczestnikom konferencji informacji nt. obecnego funkcjonowania Wspólnej Polityki Rolnej, wskazanie korzyści jakie przynosi rolnikom i obszarom wiejskim</t>
  </si>
  <si>
    <t xml:space="preserve">rolnicy, mieszkańcy obszarów wiejskich, przedstawiciele izb rolniczych </t>
  </si>
  <si>
    <t>350</t>
  </si>
  <si>
    <t xml:space="preserve">liczba materiałów promocyjnych i szkoleniowych </t>
  </si>
  <si>
    <t>Jarmark Łęski 2018</t>
  </si>
  <si>
    <t xml:space="preserve">zachowanie dziedzictwa kulturowego, podtrzymanie tradycji ludowej, aktywizacja mieszkańców, kultywowanie miejsc obrzędów i zwyczajów poprzez organizację jarmarku </t>
  </si>
  <si>
    <t>impreza plenerowa - jarmark, materiał drukowany, baner</t>
  </si>
  <si>
    <t>mieszkańcy sołectwa Łęg Kościelny, Łęg Probostwo oraz innych sołectw gminy Drobin,Koła Gospodyń Wiejskich, rolnicy, mieszkańcy obszarów wiejskich, władze samorządowe, organizacje rolnicze, sołtysi, grupy producentów rolnych, producenci żywności regionalnej i tradycyjnej</t>
  </si>
  <si>
    <t xml:space="preserve">liczba imprez towarzyszących </t>
  </si>
  <si>
    <t>Lp.</t>
  </si>
  <si>
    <t>Szkolenia i działania na rzecz tworzenia sieci kontaktów dla Lokalnych Grup Działania (LGD), w tym zapewnienie pomocy technicznej w zakresie współpracy międzyterytorialnej</t>
  </si>
  <si>
    <t>Szkolenie, spotkanie, wyjazd studyjny - wg potrzeb zgłaszanych przez LGD</t>
  </si>
  <si>
    <t>Przedstawiciele LGD i jednostki regionalnej KSOW województwa opolskiego</t>
  </si>
  <si>
    <t>I - IV</t>
  </si>
  <si>
    <t>Urząd Marszałkowski Województwa Opolskiego</t>
  </si>
  <si>
    <t>ul. Piastowska 14, 45-082 Opole</t>
  </si>
  <si>
    <t>Wsparcie lokalnych grup działania w zakresie poszukiwania partnerów do współpracy międzyterytorialnej oraz podniesienie kompetencji w zakresie wykonywania przez nie zadań, związanych z wdrażaniem strategii rozwoju lokalnego</t>
  </si>
  <si>
    <t>Festiwal Twórczości Artystycznej „Opolskie Szmaragdy”</t>
  </si>
  <si>
    <t>Zaprezentowanie szerokiej publiczności województwa opolskiego twórczości solistów oraz amatorskich zespołów muzycznych – ludowych, wokalnych i wokalno-instrumentalnych z ośrodków kultury z regionu. Dla artystów z mniejszych miejscowości, z terenów wiejskich będzie to doskonała okazja do występu na profesjonalnej scenie przed dużą publicznością, a dla wszystkich artystów – szansa na wymianę wiedzy i doświadczeń w zakresie sztuki muzycznej oraz ich promocję i promocję ośrodków, z których się wywodzą.</t>
  </si>
  <si>
    <t xml:space="preserve">Targi/ impreza plenerowa/ wystawa </t>
  </si>
  <si>
    <t xml:space="preserve">liczba dni targowych </t>
  </si>
  <si>
    <t xml:space="preserve">Osoby biorące udział w festiwalu: członkowie amatorskich zespołów muzycznych z terenu województwa opolskiego, wokaliści, muzycy, mieszkańcy województwa opolskiego, turyści krajowi i zagraniczni </t>
  </si>
  <si>
    <t>„Opolska Wioska Smaków i Tradycji” - promocja obszarów wiejskich województwa opolskiego</t>
  </si>
  <si>
    <t>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Celem jest przedstawienie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t>
  </si>
  <si>
    <t>Stoisko wystawiennicze na imprezie plenerowej</t>
  </si>
  <si>
    <t>liczba stoisk</t>
  </si>
  <si>
    <t xml:space="preserve">1
</t>
  </si>
  <si>
    <t>Grupę docelową stanowią osoby odwiedzające targi z kraju i zagranicy, poszukujące ofert spędzenia wolnego czasu poza miejscem zamieszkania.</t>
  </si>
  <si>
    <t>Ekspertyza – tradycyjne przydomowe ogrody Opolszczyzny oraz warsztaty</t>
  </si>
  <si>
    <t xml:space="preserve">Celem projektu jest aktywizacja mieszkańców wsi na rzecz podejmowania inicjatyw związanych z tworzeniem, odtwarzaniem i ochroną naturalnych ogrodów przydomowych stanowiących cenny ekosystem związany m.in. z rolnictwem. Operacja ta przyczyni się do rozwoju obszarów wiejskich poprzez upowszechnienie wiedzy nt. rodzimych i rzadkich roślin występujących naturalnie na Śląsku Opolskim oraz  roślin użytkowych, które mogą być wykorzystywane przez mieszkańców wsi w przydomowych ogrodach. Celem projektu jest również zachęcenie mieszkańców terenów wiejskich do tworzenia ogrodów nawiązujących do tradycyjnych wiejskich ogrodów Śląska Opolskiego. </t>
  </si>
  <si>
    <t>Analiza/ ekspertyza/ badanie</t>
  </si>
  <si>
    <t>Wystawa - jubileusz 30-lecia Zespołu Opolskich Parków Krajobrazowych</t>
  </si>
  <si>
    <t>Celem przedsięwzięcia polegającego na organizacji zewnętrznej wystawy fotograficznej z okazji 30-lecia parków krajobrazowych „Góra Św. Anny” i „Góry Opawskie” jest zrównoważony rozwój obszarów wiejskich. Projekt umożliwi wymianę informacji, wiedzy i doświadczeń w zakresie: ochrony bioróżnorodności, odtwarzania i ochrony ekosystemów, rozwoju ekstensywnego rolnictwa, zarządzania obszarami objętymi ochroną. 
Wystawa ta będzie również upowszechniała wiedzę w zakresie optymalizacji wykorzystywania przez mieszkańców obszarów wiejskich zasobów środowiska naturalnego. Będzie także promowała wieś jako miejsce do życia i rozwoju zawodowego.</t>
  </si>
  <si>
    <t>Targi/ impreza plenerowa/ wystawa</t>
  </si>
  <si>
    <t>liczba wystaw</t>
  </si>
  <si>
    <t>Mieszkańcy województwa opolskiego w tym obszarów wiejskich oraz turyści. Dodatkowo informacja o wystawie zostanie przekazana pracownikom urzędów zarządzających obszarami wiejskimi, liderom lokalnych grup działania oraz innym podmiotom zainteresowanym rozwojem wsi.</t>
  </si>
  <si>
    <t>Organizacja Dożynek Wojewódzkich. Udział Województwa Opolskiego w Dożynkach Prezydenckich</t>
  </si>
  <si>
    <t>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t>
  </si>
  <si>
    <t>Targi/ impreza plenerowa/ wystawa / stoisko wystawiennicze na imprezie plenerowej</t>
  </si>
  <si>
    <t>liczba targów</t>
  </si>
  <si>
    <t>Przedstawiciele sołectw województwa opolskiego (grupy wieńcowe), mieszkańcy obszarów wiejskich, rolnicy, przedstawiciele władz samorządowych i rządowych oraz instytucji około rolniczych, twórcy ludowi, producenci produktów lokalnych i tradycyjnych, grupy folklorystyczne</t>
  </si>
  <si>
    <t>liczba stoisk wystawienniczych</t>
  </si>
  <si>
    <t xml:space="preserve">Promocja produktów tradycyjnych i regionalnych, jakości życia na wsi oraz promocja wsi jako miejsca do życia i rozwoju zawodowego. </t>
  </si>
  <si>
    <t>liczba dni targowych</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</si>
  <si>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t>
  </si>
  <si>
    <t xml:space="preserve">Udział w Targach "Smaki Regionów 2018" </t>
  </si>
  <si>
    <t>Wyjazd na finał konkursu o Europejską Nagrodę Odnowy Wsi 2018 (Austria)</t>
  </si>
  <si>
    <t>Zwiększenie zainteresowania podmiotów działających na obszarach wiejskich we wdrażaniu inicjatyw na rzecz rozwoju obszarów wiejskich, poszerzenie wiedzy 
i zdobycie nowych doświadczeń 
w działaniach realizowanych na rzecz aktywizacji obszarów wiejskich.</t>
  </si>
  <si>
    <t xml:space="preserve">Projekt „Wyjazd na finał konkursu o Europejską Nagrodę Odnowy Wsi 2018 (Austria)” kierowany jest do zgłoszonej do udziału w konkursie społeczności wiejskiej, liderów odnowy wsi, samorządu gminnego w celu realizacji zadań poprawiających jakość życia na wsi. </t>
  </si>
  <si>
    <t>"Gra(my) o swoje" - nowe umiejętności członków Lokalnych Grup Działania województwa opolskiego z zakresu tworzenia gier terenowych</t>
  </si>
  <si>
    <t xml:space="preserve">Lokalne Grupy Działania Województwa Opolskiego wyposażone w wiedzę i umiejętności pozwalające budować sieć gier terenowych regionu, a tym samym wpływać na podejmowanie nowych nicjatyw na obszarach. Projekt społeczny, jakim jest tworzenie sieci gier terenowych w ramach LGD, wymaga zaangażowania różnych zasobów, ich identyfikacji, a następnie analizy, w jaki sposób mogą być wykorzystane w osiągnięciu celu operacji. </t>
  </si>
  <si>
    <t>szkolenie/seminarium/warsztat/spotkanie; wyjazd studyjny</t>
  </si>
  <si>
    <t xml:space="preserve">Przedstawiciele LGD z woj. opolskiego. Uczestnicy operacji: pracownicy biur, członkowie organów LGD, członkowie LGD (osoby fizyczne, osoby prawne, Jednostki samorządu terytorialnego lub osoby delegowane z innych samorządowych instytucji). </t>
  </si>
  <si>
    <t xml:space="preserve">Lokalna Grupa Działania "Górna Prosna"
</t>
  </si>
  <si>
    <t xml:space="preserve">46-333 Sternalice Nr 81
</t>
  </si>
  <si>
    <t>102</t>
  </si>
  <si>
    <t>Moja gmina w obiektywie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</si>
  <si>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Celem operacji jest podniesienie świadomości rangi zagadnień związanych z ochroną i dbałością o dziedzictwo kulturowe regionu wśród 240 osób w wieku szkolnym (klasy VI, VII, VIII i III gimnazjum) poprzez udział w warsztatach fotograficznych.    Ponadto udział w realizacj przedsięwzięcia  przyczyni się do wykazania, że umiejętności cyfrowe mogą służyć rozwijaniu pasji i ukazywaniu tego, co wartościowe oraz ukaże, że wieś jest dobrym miejscem do życia poprzez swoje walory turystyczne, krajobrazowe, a przede wszystkim kulturowe.</t>
  </si>
  <si>
    <t>szkolenie/seminarium/warsztat/spotkanie; targi/ impreza plenerowa/ wystawa; publikacja/ materiał drukowany; konkurs/olimpiada</t>
  </si>
  <si>
    <t>liczba warsztatów</t>
  </si>
  <si>
    <t>Bezpośrednią grupę docelową będą stanowić uczniowie klas VI-VIII szkół podstawowych z terenu gminy Bierawa oraz oddziałów klas III gimnazjum, tj. klasy VI-VIII w Publicznej Szkole Podstawowej w Starej Kuźni, klasy VI-VIII w Szkole Podstawowej w Dziergowicach, klasy VI – VIII oraz III gimnazjum (2 oddziały) w Szkole Podstawowej w Starym Koźlu oraz klasy VI-VIII oraz III gimnazjum w Szkole Podstawowej w Dziergowicach.</t>
  </si>
  <si>
    <t>Gmina Bierawa</t>
  </si>
  <si>
    <t>47-240 Bierawa; 
ul. Wojska Polskiego 12</t>
  </si>
  <si>
    <t>liczba uczestnikow wystaw</t>
  </si>
  <si>
    <t>liczba materiałów drukowanych - Folder</t>
  </si>
  <si>
    <t>liczba materiałów drukowanych - Plakat</t>
  </si>
  <si>
    <t>Regionalna Wystawa Zwierząt Hodowlanych - Agrofestival</t>
  </si>
  <si>
    <t>Celem operacji jest wymiany wiedzy pomiędzy podmiotami uczestniczącymi w rozwoju obszarów wiejskich oraz wymiana i rozpowszechnianie rezultatów działań na rzecz tego rozwoju, w zakresie hodowli zwierząt, uprawy roli oraz produktów i usług dla rolnictwa i mieszkańców obszarów wiejskich.Wydarzenie  przyczyni się do wsparcia  rozwoju przedsiębiorczości na obszarach wiejskich przez podnoszenie poziomu wiedzy i umiejętności zarówno wystawców, jak i zwiedzających. Prezentując podczas wydarzenia szerokie spektrum innowacyjnych usług i produktów dla rolnictwa, oraz nowoczesne aspekty funkcjonowania rolnictwa (poprzez prezentacje wystawców, wystąpienia ekspertów, warsztaty) promowania wysokiej jakości życia na wsi.</t>
  </si>
  <si>
    <t>targi/ impreza plenerowa/wystawa; publikacja/ materiał drukowany; prasa; audycja/ film/ spot odpowiednio w radiu i telewizji</t>
  </si>
  <si>
    <t xml:space="preserve">Mieszkańcy województwa opolskiego. Agrofestiwal głównie kierowany jest dla rolników, przyszłych potencjalnych rolników i ich rodzin. </t>
  </si>
  <si>
    <t>Gmina Polska Cerekiew</t>
  </si>
  <si>
    <t>47-260 Polska Cerekiew; 
ul. Raciborska 4</t>
  </si>
  <si>
    <t>liczba uczestników wystaw</t>
  </si>
  <si>
    <t xml:space="preserve">liczba materiałów drukowanych </t>
  </si>
  <si>
    <t>liczba ogłoszeń w prasie</t>
  </si>
  <si>
    <t xml:space="preserve">liczba spotów w radiu </t>
  </si>
  <si>
    <t>"W przyjaźni z naturą – dbamy o nasze środowisko"</t>
  </si>
  <si>
    <t>Uświadomienie rolnikom i społeczeństwu obszarów wiejskich o konieczności podejmowania konkretnych działań, by ograniczać negatywny wpływ produkcji rolnej i gospodarstwa domowego na środowisko naturalne.
Przedstawienie innowacyjnych rozwiązań w gospodarstwach biorących udział w konkursie wojewódzkim „Gospodarstwo rolne przyjazne środowisku” , związanych z ochroną środowiska naturalnego jako przykłady dobrego gospodarowania w kierunku rozwoju obszarów wiejskich i ochrony zasobów naturalnych wsi przyczynia się zrównoważonego wykorzystania zasobów środowiska naturalnego jako wzór do naśladowania i społeczny obowiązek względem natury.</t>
  </si>
  <si>
    <t>konferencja/ kongres; publikacja/ materiał drukowany; konkurs/olimpiada</t>
  </si>
  <si>
    <t xml:space="preserve">Rolnicy z woj. opolskiego prowadzący gospodarstwa z produkcją zwierzęcą, dążących do spełnienia wymogów wzajemnej zgodności i przepisów prawnych dotyczących gospodarowania zasobami srodowiska. 
</t>
  </si>
  <si>
    <t>Opolski Ośrodek Doradztwa Rolniczego</t>
  </si>
  <si>
    <t>49-330 Łosiów; 
ul. Główna 1</t>
  </si>
  <si>
    <t>liczba tytułów publikacji</t>
  </si>
  <si>
    <t>Konferencja pt. "Odnawialne źródła energii - teoria i praktyka"</t>
  </si>
  <si>
    <t>Celem konferencji jest ułatwienie wymiany wiedzy pomiędzy przedmiotami uczestniczącymi w rozwoju obszarów wiejskich oraz rozpowszechnianie rezultatów działań na rzecz tego rozwoju obszarów wiejskich oraz rozpowszechnianie rezultatów działań na rzecz tego rozwoju poprzez efektywną promocję dobrych praktyk organizacyjnych, stworzenie możliwości wymiany doświadczeń z zakresu: odnawialnych źródeł energii, zwiększenia udziału zainteresowanych stron we wdrażaniu inicjatyw na rzecz rozwoju obszarów wiejskich. Organizacja szkolenia pozwoli uświadomić mieszkańcom województwa opolskiego, że mogą efektywnie wykorzystywać energie w otaczającej przestrzeni życia, a także o konieczności wdrażania gospodarki niskoemisyjnej w nasze życie poprzez upowszechnienie wiedzy w zakresie optymalizacji wykorzystywania przez mieszkańców obszarów wiejskich zasobów środowiska naturalnego do tworzenia nowych miejsc pracy.</t>
  </si>
  <si>
    <t xml:space="preserve">konferencja/ kongres; konkurs/olimpiada </t>
  </si>
  <si>
    <t>Rolnicy, przedsiębiorstwa działające na rzecz sektora rolnego i spożywczego oraz energetycznego; Mieszkańcy obszarów wiejskich, uczniowie szkół średnich, studenci; Wszyscy zainteresowani tematyką wdrażania OZE we własnym środowisku; Samorządowcy, firmy, indywidualne osoby, które przyczyniły się do wdrażania, promowania odnawialnych źródeł energii.</t>
  </si>
  <si>
    <t xml:space="preserve">Konkurs wiedzy OZE dla szkół rolniczych </t>
  </si>
  <si>
    <t>Celem konkursu wiedzy jest ułatwienie wymiany wiedzy pomiędzy przedmiotami uczestniczącymi w rozwoju obszarów wiejskich oraz rozpowszechnianie rezultatów działań na rzecz tego rozwoju obszarów wiejskich poprzez efektywną promocję dobrych praktyk organizacyjnych, stworzenie możliwości wymiany doświadczeń z zakresu: odnawialnych źródeł energii. W realizacji tego celu niezbędna jest edukacja młodzieży o potrzebie ochrony naszego środowiska poprzez wdrażanie odnawialnych źródeł energii w życiu codziennym oraz efektywnie wykorzystywać energie w otaczającej przestrzeni życia. Organizacja konkursu dla młodzieży ze szkół średnich rolniczych na temat odnawialnych źródeł energii uświadamia społeczeństwu o konieczności wdrażania gospodarki niskoemisyjnej w życie oraz  wykorzystywaniem przez mieszkańców obszarów wiejskich zasobów środowiska naturalnego.</t>
  </si>
  <si>
    <t>Konkurs/olimpiada</t>
  </si>
  <si>
    <t>Uczniowie z 6 szkół rolniczych średnich z województwa opolskiego</t>
  </si>
  <si>
    <t>Szkolenie edukacyjne z zakresu rolnictwa ekologicznego</t>
  </si>
  <si>
    <t xml:space="preserve">Głównym celem operacji będzie zdobycie, uzupełnienie lub rozszerzenie wiedzy i umiejętności w zakresie rolnictwa ekologicznego i prowadzenia gospodarstwa  w systemie gospodarstwa ekologicznego, a w efekcie zwiększenie konkurencyjności i dochodowości rolniczej z zakresu ekologii. Istotnym aspektem jest upowszechnianie wiedzy w zakresie optymalizacji wykorzystywania przez mieszkańców obszarów wiejskich zasobów środowiska naturalnego jak również wspieranie rozwoju przedsiębiorczości na obszarach wiejskich przez podnoszenie poziomu wiedzy i umiejętności w obszarze małego przetwórstwa lokalnego lub w obszarze rozwoju zielonej gospodarki, w tym tworzenie nowych miejsc pracy. </t>
  </si>
  <si>
    <t xml:space="preserve">szkolenie/ seminarium/ warsztat/ spotkanie; wyjazd studyjny    </t>
  </si>
  <si>
    <t>Rolnicy indywidualni prowadzący gospodarstwo konwencjonalne, osoby planujące prowadzenie gospodarstwa ekologicznego, osoby działające na rzecz sektora rolnego i spożywczego oraz doradcy rolni.</t>
  </si>
  <si>
    <t>liczba uczestnikow szkoleń</t>
  </si>
  <si>
    <t>Szkolenie "Wspieranie działań na rzecz ochrony wód przed presjami pochodzenia rolniczego"</t>
  </si>
  <si>
    <t>Upowszechnianie dobrych praktyk w celu zmniejszenia zanieczyszczenia wód azotanami pochodzącymi ze źródeł rolniczych oraz zapobiegania dalszemu zanieczyszczeniu na obszarze całego państwa wdrażany jest program działań mających wpływ na rozwój obszarów wiejskich. Szkolenie obejmuje zakres upowszechniania dobrych praktyk, poszerzenia wiedzy  oraz optymalnego wykorzystania jej do racjonalnego zagospodarowania zasobami środowiska naturalnego, w tym monitorowanie jakości wód powierzchniowych i podziemnych oraz ocena stanu ich eutrofizacji.</t>
  </si>
  <si>
    <t xml:space="preserve">Szkolenie/ seminarium/ warsztat/ spotkanie </t>
  </si>
  <si>
    <t xml:space="preserve">Rolnikcy, mieszkańcy obszarów wiejskich, przedstawiciele gmin, doradcy rolniczy, których obejmuje zakres upowszechniania dobrych praktyk, poszerzenia wiedzy  oraz optymalnego wykorzystania jej do racjonalnego zagospodarowania zasobami środowiska naturalnego, w tym monitorowanie jakości wód powierzchniowych i podziemnych oraz ocena stanu ich eutrofizacji. </t>
  </si>
  <si>
    <t>Konferencja podsumowująca konkurs AgroLiga 2018 w województwie opolskim</t>
  </si>
  <si>
    <t xml:space="preserve">Celem realizacji operacji jest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Cel operacji  zakłada również pobudzenie przedsiębiorczości na obszarach wiejskich oraz podniesienie poziomu wiedzy fachowej i umiejętności poprzez promocję dobrych praktyk organizacyjnych, stworzenie możliwości wymiany doświadczeń z zakresu: innowacyjnych technologii produkcji i usług rolniczych, dostosowania sprawdzonych rozwiązań technologicznych do potrzeb rynku wśród producentów rolnych oraz firm przetwórstwa rolno-spożywczego i usług rolniczych. </t>
  </si>
  <si>
    <t>Konferencja/ kongres; publikacja/ materiał drukowany; audycja/ film/ spot odpowiednio w radiu i telewizji</t>
  </si>
  <si>
    <t xml:space="preserve">Mieszkańcy obszarów wiejskich oraz osoby zawodowo związane z obszarami wiejskimi: rolnicy, firmy przetwórstwa rolno-spożywczego i usług rolniczych działające na terenie województwa opolskiego oraz osoby zainteresowane tematem innowacji, modernizacji, dobrych praktyk w produkcji rolnej, przetwórstwie i usługach rolniczych.  </t>
  </si>
  <si>
    <t>liczba uczestników konfrencji</t>
  </si>
  <si>
    <t>liczba materiałów drukowanych - Zaproszenie</t>
  </si>
  <si>
    <t>liczba publikacji - Katalog</t>
  </si>
  <si>
    <t>Publikacja wyników PDO w woj. opolskim za lata 2015-2017 i publikacja Listy Odmian Zalecanych (LOZ) do uprawy na terenie województwa opolskiego 2018.</t>
  </si>
  <si>
    <t xml:space="preserve">Publikacja/ materiał drukowany </t>
  </si>
  <si>
    <t xml:space="preserve">liczba tytułów publikacji </t>
  </si>
  <si>
    <t>Rolnicy indywidualni, Rolnicze Spółdzielnie Produkcyjne, Przedsiębiorstwa Rolne, firmy Hodowlano-Nasienne, nauka rolnicza, Urząd Wojewódzki, Urząd Marszałkowski Województwa Opolskiego, Izba Rolnicza, COBORU, Stacje Doświadczalne Oceny Odmian z poszczególnych województw, Opolski Ośrodek Doradztwa Rolniczego, przemysł przetwórczy.</t>
  </si>
  <si>
    <t>Centralny Ośrodek Badania Odmian Roślin Uprawnych Stacja Doświadczalna Oceny Odmian w Głubczycach</t>
  </si>
  <si>
    <t>48-100 Głubczyce; ul. Kolejowa 5</t>
  </si>
  <si>
    <t>Publikacje przyczynią się do pełniejszego wykorzystania postępu biologicznego (odmianowego) w rolnictwie, systematycznego dopływu obiektywnej informacji o wartości użytkowej odmian 
i przydatności do uprawy w naszym regionie.
Dobór odmian do wojewódzkiego programu PDO uwzględnia wszystkie zmiany zachodzące 
w Krajowym Rejestrze Odmian. To oznacza, że do doborów wprowadza się (decyzją Wojewódzkiego Zespołu PDO) nowo zarejestrowane przez COBORU odmiany, jednocześnie wykreślając odmiany o słabszym potencjale genetycznym. Tak realizowany Program gwarantuje ciągły postęp genetyczny w Regionie.</t>
  </si>
  <si>
    <t>"Najaktywniejszy  Lider Społeczności Wiejskiej"</t>
  </si>
  <si>
    <t>Głównym celem operacji będzie aktywizacja mieszkańców wsi na rzecz podejmowania inicjatyw w zakresie rozwoju obszarów wiejskich, w tym kreowania miejsc pracy na terenach wiejskich. Celem konkursu będzie tworzenie oddolnych inicjatyw lokalnych obejmujących rozwój dialogu, partnerstwa publiczno-społecznego i współpracy na rzecz wspierania aktywizacji zawodowej na obszarach wiejskich.Ważnym aspektem realzacji operacji jest aktywizacja mieszkańców obszarów wiejskich w celu tworzenia partnerstw na rzecz realizacji projektów nakierowanych na rozwój tych obszarów, w skład których wchodzą przedstawiciele sektora publicznego, sektora prywatnego oraz organizacji pozarządowych jak również, promocja jakości życia na wsi lub promocja wsi jako miejsca do życia i rozwoju zawodowego.</t>
  </si>
  <si>
    <t xml:space="preserve">szkolenie/ seminarium/ warsztat/ spotkanie; konkurs/olimpiada </t>
  </si>
  <si>
    <t xml:space="preserve">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t>
  </si>
  <si>
    <t>"Dożynki Powiatowo-Gminne Złotniki gm. Prószków 2018"</t>
  </si>
  <si>
    <t>Aktywizacja, integracja i budowanie tożsamości lokalnej mieszkańców poprzez kultywowanie i pielęgnowanie tradycji, obrzędów, zwyczajów ludowych, a także lokalnego dziedzictwa kulturowego i przyrodniczego na obszarach wiejskich. Realizacja operacji bez wątpienia przekłada się na promocję jakości życia na wsi i promocji wsi jako miejsca do życia i rozwoju zawodowego.</t>
  </si>
  <si>
    <t xml:space="preserve">Mieszkańcy województwa opolskiego ze szczególnym uwzględnieniem mieszkańców Powiatu Opolskiego –  w tym władze województwa, powiatu, gminy Prószków, przedstawiciele poszczególnych gmin Powiatu Opolskiego, przedstawiciele organizacji pozarządowych w tym stowarzyszeń, których członkiem jest gmina Prószków (Lokalna Grupa Działania Partnerstwo Borów Niemodlińskich, Stowarzyszenie Gmin Polskich Euroregionu Pradziad, Aglomeracja Opolska, Związek Miast Polskich), uczestnicy programu artystycznego </t>
  </si>
  <si>
    <t xml:space="preserve"> II- III</t>
  </si>
  <si>
    <t>Ośrodek Kultury i Sportu w Prószkowie</t>
  </si>
  <si>
    <t>ul. Daszyńskiego 6;  46-060 Prószków</t>
  </si>
  <si>
    <t>liczba uczestników targów</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</si>
  <si>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</si>
  <si>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</si>
  <si>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Realizacja operacji obejmować będzie: przygotowanie części wystawienniczej wraz z prezentacją produktów - wystawa, konferencje tematyczne i seminaria, konkursy, promocję operacji w mediach, pokazy tematyczne związane z żywnością wysoskiej jakości. </t>
  </si>
  <si>
    <t>szt 1</t>
  </si>
  <si>
    <t>Ogół społeczeństwa, wytwórcy oraz podmioty zainteresowane produktem ekologicznym i tradycyjnym.</t>
  </si>
  <si>
    <t xml:space="preserve"> II - IV kwartał</t>
  </si>
  <si>
    <t>Urząd Marszałkowski Województwa Podkarpackiego</t>
  </si>
  <si>
    <t>Al.Łukasza Cieplińskiego 4,              35-010 Rzeszów</t>
  </si>
  <si>
    <t>XIII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</si>
  <si>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</si>
  <si>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wystawa, konferencja, degustacja produktów na bazie miodu i produktów pszczelich.</t>
  </si>
  <si>
    <t>Ogół społeczeństwa, wytwórcy oraz podmioty zainteresowane produktami pszczelimi i midem.</t>
  </si>
  <si>
    <t>Wyjazd studyjny pod nazwą "Inicjujemy współpracę międzynarodową"</t>
  </si>
  <si>
    <t>Celem operacji jest inicjowanie współpracy pomiędzy lokalnymi grupami działania w zakresie projektu wpółpracy międzynarodowej. Celem szczegółowym operacji jest podpisanie deklaracji o wspólnej realizacji projektu współpracy do 1 października 2018 r.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</si>
  <si>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1. Wyjazd studyjny          2. Liczba uczestników</t>
  </si>
  <si>
    <t>1. 1 szt.           2. 21 osób</t>
  </si>
  <si>
    <t>Grupę docelową stanowią liderzy LGD "Dorzecze Mleczki", w skład której wchodzą przedstawiciele trzech sektorów: publicznego, gospodarczego i społecznego.</t>
  </si>
  <si>
    <t>Stowarzyszenie Lokalna Grupa Działania "Dorzecze Mleczki"</t>
  </si>
  <si>
    <t>37-200 Przeworsk, ul. Kilińskiego 25</t>
  </si>
  <si>
    <t>36-040 Boguchwała, ul. Suszyckich 9</t>
  </si>
  <si>
    <t>Wyjazd studyjny rolników na XX Międzynarodową Wystawę Rolniczą AGRO SHOW 2018</t>
  </si>
  <si>
    <t>Celem operacji jest możliwość zapoznania się z kompletną ofertą środków produkcji i  usług, porównanie parku maszynowego do produkcji rolnej jakim dysponują rolnicy 
z Podkarpacia z najnowocześniejszymi rozwiązaniami prezentowanymi na wystawie. Bezpośredni kontakt z rolnikami z innych regionów Polski a także z Europy pozwoli na wymianę poglądów, doświadczeń i nawiązanie nowych kontaktów oraz współpracy. Spotkanie z rolnikami zrzeszonymi w prężnie prosperującej grupie producenckiej 
z  Wielkopolski pozwoli na porównanie warunków produkcyjnych, wymianę doświadczeń i wiedzy między rolnikami Wielkopolski i Podkarpacia. Celem operacji jest poprzez nabywanie nowej wiedzy i doświadczeń, zwiększenie zainteresowania stron we wdrażaniu nowych inicjatyw, zachowanie zasobów środowiska naturalnego, poprzez użytkowanie nowoczesnych maszyn, urządzeń i środków ochrony roślin, rozwój przedsiębiorczości a co za tym idzie nowe miejsca pracy. Możliwość zatrudnienia wpływa zaś na wybór wsi jako dobrego miejsca do zamieszkania. Duża ilość gospodarstw rolnych z kolei sprzyja rozwojowi przetwórstwa i magazynowania płodów rolnych, a także może być motorem do zrzeszania się rolników w grupy producenckie i tworzenie sieci współpracy partnerskiej. Rozwój rolnictwa gwarantuje wzrost potencjału ekonomicznego , społecznego i środowiskowego w regionie.   Cele szczegółowe operacji: 1. zapoznanie się z najnowocześniejszymi i najbardziej zaawansowanymi technologicznie maszynami i urządzeniami rolniczymi, które są prezentowane na stoiskach, na pasie startowym lotniska, jak też w ringu podczas pracy, co pozwala zobaczyć jak maszyny sprawdzają się praktycznie w polu 2. spotkania z przedstawicielami wszystkich liczących się instytucji oraz agencji związanych z branżą rolniczą  3. zapoznanie się z kompleksową ofertą środków produkcji i usług dla rolnictwa,  4. bezpośrednie rozmowy z producentami i dealerami maszyn rolniczych 5. uczestnictwo w debatach rolniczych
6. rozmowy, wymiana poglądów i doświadczeń z rolnikami z innych rejonów Polski i Europy 7. zapoznanie się z funkcjonowaniem grup producenckich na przykładzie grupy producentów warzyw „CHROBRY” Kłecko z Wielkopolski. Tematy operacji: Temat 5: Upowszechnianie wiedzy w zakresie optymalizacji wykorzystywania przez mieszkańców obszarów wiejskich zasobów środowiska naturalnego;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</si>
  <si>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1. Wyjazd studyjny </t>
  </si>
  <si>
    <t>1 wskaźnik</t>
  </si>
  <si>
    <t>90 osób</t>
  </si>
  <si>
    <t>Grupa docelowa stanowi 90 osób. W grupie tej zakładany udział 86 podkarpackich rolników wskazanych osobowo przez Przewodniczących Rad Powiatowych Podkarpackiej Izby Rolniczej z 21 powiatów województwa podkarpackiego oraz 4 osoby obsługujące wyjazd pracowników Podkarpackiej Izby Rolnicze</t>
  </si>
  <si>
    <t>Podkarpacka Izba Rolnicza</t>
  </si>
  <si>
    <t>36- 001 Trzebownisko 615 A</t>
  </si>
  <si>
    <t>Organizacja XX Regionalnej Wystawy Zwierząt Hodowlanych i Dni Otwartych Drzwi PODR Boguchwała</t>
  </si>
  <si>
    <t>Celem operacji jest umożliwienie podkarpackim rolnikom i hodowcom zaprezentowania swojego dorobku hodowlanego oraz przekazania sobie nawzajem wiedzy w zakresie technik i technologii w produkcji rolniczej i zwierzęcej. Ponadto realizowana operacja upożliwia prezentację osiągnięć rolników oraz nawiązywanie kontaktów handlowych, a także daje możliwość do zapoznania innowacyjnych roziwązań z zakresu techniki, środków do produkcji oraz w zakresie wsparcia insytucjonalego i finansowego. Celem szczególowym operacji jest zaprezentowanie kolekcji poletek doświadczalnych obejmujace nowe odmiany i systemy uprawy, prezentacja pracowni odnawialnych źródeł energii oraz promocja przedsiębiorczości prowadzonej na obszarach wiejskich z wykorzystaniem lokalnych zasobów oraz promocja dziedzictwa kulturowaego regionu.</t>
  </si>
  <si>
    <t>1. Impreza plenerowa.                                        2. Prasa.                                                                  3. Spot w radiu i telewizji. 4. Konkurs. 5. Inne (reklama na pojazdach komunikacji publicznej, prezentacja zwierząt kóre zdobyły czepmiony i wiceczempiony, wyróżnienia dla osób i firm zaangażowanych we wdrażanie postępu biologicznego na Podkarpaciu)</t>
  </si>
  <si>
    <t>1. Liczba imprez plenerowych.                   2. Szacowana liczba uczestników.                    3. Liczba artykułów          4. Liczba audycji/ spotów.                            5. Łączna liczba osób oglądających programy tv i słuchaczy radiowych.6. 1 konkurs. 7. Liczba plakatów reklamowanych. 8. Liczba czempionatów i wiceczempionatów. 9. Liczba wyróżnionych za wdrażanie postępu.</t>
  </si>
  <si>
    <t>1. 1 szt.         2. 20000 zwiedzających, 50 wystawców, 10 KGW.            3. 1 szt.         4. 102 spoty. 5. 73,91 % słuchaczy i 30000 ogladających. 6. 14 uczest. 7. 40 szt. plakatów. 8. 40 szt. zwierząt. 9. 10 osób.</t>
  </si>
  <si>
    <t>Grupę docelową stanowią rolnicy i mieszkańcy obszarów wiejskich i miejskich, tj: hodowcy zwierząt, rolnicy zajmujący się uprawą roślin, konsumenci produktów spozywczych</t>
  </si>
  <si>
    <t>Podkarpacki Ośrodek Doradztwa Rolniczego w Boguchwale</t>
  </si>
  <si>
    <t>Organizacja XIII Jesiennej Giełdy Ogrodniczej i Podkarpackiego Święta Winobrania Boguchwała 2018</t>
  </si>
  <si>
    <t xml:space="preserve">Celem operacji jest zapoznanie konsumentów z walorami produktów spożywczych wysokiej jakości oraz promocja produktów wytworzonych w systemach: ekologicznym, w oparciu o integrowaną produkcję, pochodzące z Podkarpacia produkty posiadające oznaczenie Chronionej Nazwy Pochodzenia oraz wytowrzone w oparciu o tradycyjne receptury w tym wpisane na listę produktów tradycyjnych. Celem szczegółowym operacji jest: promocja owoców i warzyw, kwiatów i nasion, a także Podkarpackiego Miodu Spadziowego i Fasoli Wrzawskiej, posiadających oznaczenie ChNP. </t>
  </si>
  <si>
    <t>1. Impreza plenerowa.                                        2. Prasa.                                                                  3. Spot w radiu i telewizji. 4. Inne (reklama na pojazdach komunikacji publicznej, pokaz tłoczenia soków, promocja produktów posiadających ChNP Fasola wrzawska i Podkarpacki miód spadziowy)</t>
  </si>
  <si>
    <t>1. Liczba imprez plenerowych.                   2. Szacowana liczba uczestników.                    3. Liczba artykułów          4. Liczba audycji/ spotów.                            5. Łączna liczba osób oglądających programy tv i słuchaczy radiowych. 6. Liczba plakatów reklamowanych. 7. 100 ml soku.  8. 10 gram miodu. 9. 250 ml fasolki</t>
  </si>
  <si>
    <t>1. 1 szt.         2. 10000 osób.            3. 1 szt.         4. 102 spoty. 5. 73,91 % słuchaczy i 30000 ogladających. 6. 40 szt. plakatów. 7. 8 000 porcji soku. 8. 5 000 porcji. 9. 900 porcji.</t>
  </si>
  <si>
    <t>Grupę docelową stanowią rolnicy i mieszkańcy obszarów wiejskich i miejskich, tj: producenci materiału szkółkarskiego, kwiatów, cebul i nasion oraz producenci owoców i warzyw, producenci win oraz sprzętu winiarskiego, konsumenci produktów rolno-spożywczych.</t>
  </si>
  <si>
    <t>II, III,IV</t>
  </si>
  <si>
    <t>Gminne Świeto Chleba w Parku Buczyna w Górze Ropczyckiej</t>
  </si>
  <si>
    <t>Celem operacji jest aktywizacja lokalnej społeczności prowadząca do podejmowania inicjatyw służących wielokierunkowemu rozwojowi miejscowości Góra Ropczycka. 
Cele szczegółowe operacji: Cele szczegółowe operacji: - ukazanie sposobów wykorzystania zasobów środowiska naturalnego występujących na wsi, aktywizacja lokalnej społeczności w sferze aktywności na rynku pracy, - przybliżenie 100 młodym ludziom do 35 roku życia możliwości podejmowania działalności gospodarczej oraz pozyskania nowych źródeł dochodów, co może wpłynąć na ograniczenie ubóstwa, - integracja mieszkańców w różnym wieku, od najmłodszych po najstarszych i o różnym statusie społecznym aby ograniczyć wykluczenie społeczne i promować aktywne uczestnictwo w życiu społecznym i zawodowym, - promocja parku i Góry Ropczyckiej jako atrakcyjnego  miejsca do życia poprzez dystrybucję folderów promocyjnych Temat 5: Upowszechnianie wiedzy w zakresie optymalizacji wykorzystywania przez mieszkańców obszarów wiejskich zasobów środowiska naturalnego.</t>
  </si>
  <si>
    <t>1. Targi/ impreza plenerowa/ wystawa, 2. warsztaty</t>
  </si>
  <si>
    <t>1. liczba imprez plenerowych; 2. liczba warsztatów, 3 liczba uczesztników warsztatów</t>
  </si>
  <si>
    <t>1. 1 szt.; 2. 1 warsztaty, 3. 58 osób</t>
  </si>
  <si>
    <t xml:space="preserve">Święto chleba w Parku Buczyna w Górze Ropczyckiej skierowane jest do wszystkich mieszkańców województwa, w szczególności zaś do zmarginalizowanych i wykluczonych społęcznie mieszkańców rwgionu.
</t>
  </si>
  <si>
    <t>Gmina Sędziszów Małopolski</t>
  </si>
  <si>
    <t>39- 120 Sędziszów Małopolski, ul. Rynek 1</t>
  </si>
  <si>
    <t>Dni Błażowej 2018</t>
  </si>
  <si>
    <t xml:space="preserve">Cel operacji: Zwiększenie aktywności mieszkańców terenów wiejskich gminy Błażowa na rzecz podejmowania inicjatyw służących zapobieganiu wykluczeniu społecznemu, a także poprawa ich pozycji na rynku pracy i pomoc w samozatrudnieniu.  Cel szczegółowy: Udzielanie porad przez wykwalifikowanych ekspertów instytucji okołorlniczych- pracowników  KRUS, PUP, RARR oddelegowanych tego dnia do pracy, a także lokalnych twórców ludowych i przedsiębiorców, którzy zaprezentują swój dorobek podczas imprezy przyczyni się do:
- rozpropagowania możliwości i pokazania kierunków pozyskiwania dodatkowego źródła dochodów wśród młodzieży zamieszkującej tereny wiejskie, połączone z promocją kultury i tradycji;
- upowszechniania dobrych praktyk w obszarze aktywizacji seniorów na wsiach;
- wskazanie możliwości dotyczących aktywizacji osób niepełnosprawnych z obszarów wiejskich. Temat: Promocja jakości życia na wsi lub promocja wsi jako miejsca do życia i rozwoju zawodowego.
</t>
  </si>
  <si>
    <t>Tabela IV - Targi/ impreza plenerowa/ wystawa</t>
  </si>
  <si>
    <t xml:space="preserve"> Liczba targów / imprez plenerowych / wystaw </t>
  </si>
  <si>
    <t xml:space="preserve">1 sztuka </t>
  </si>
  <si>
    <t>Podstawową grupą docelową operacji są mieszkańcy z terenów wiejskich w Gminie Błażowa (szacuje się uczestnictwo 3500 osób, m.in. młodzież, seniorzy, osoby niepełnosprawne, z czego co najmniej połowa grupy docelowej operacji to osoby do 35 roku życia) oraz twórcy ludowi i przedsiębiorcy. Pośrednimi uczestnikami będą mieszkańcy miasta, turyści, osoby związane z instytucjami wspomagającymi wieś.</t>
  </si>
  <si>
    <t xml:space="preserve"> II,III,IV</t>
  </si>
  <si>
    <t>Gmina Błażowa</t>
  </si>
  <si>
    <t xml:space="preserve">ul. Plac Jana Pawła II, 36-030 Błażowa </t>
  </si>
  <si>
    <t>Partnerstwo dla Rozwoju Obszarów Wiejskich Ekonomika- Nauka- Tradycja „PROWENT” Lokalna Grupa Działania</t>
  </si>
  <si>
    <t xml:space="preserve">Cel operacji:
Włączenie mieszkańców obszaru lgd PROWENT do planowania i wdrażania lokalnych inicjatyw aktywizujących i promujących rozwój przedsiębiorczości opartej na lokalnych zasobach w obszarze turystyki wiejskiej i agroturystyki. Celem szczegółowym projektu jest: 1. przeszkolenie 40 osób w zakresie dobrych praktyk związanych z przedsiębiorczością na obszarach wiejskich, 2. zaprezentowanie co najmniej trzech markowych produktów funkcjonujących i przynoszących realne zyski na obszarze małopolski, 3. przekazanie 40 kompletów materiałów szkoleniowych dla uczestników wyjazdu, 4. poszerzenie wiedzy i kwalifikacji 40 osób z dziedziny budowania markowego produktu turystyki wiejskiej i jego promocji. Temat operacji : Wspieranie rozwoju przedsiębiorczości na obszarach wiejskich przez podnoszenie poziomu wiedzy i umiejętności w obszarach innych niż wskazane w pkt. 4.7
</t>
  </si>
  <si>
    <t xml:space="preserve">Tabela II - Wyjazd studyjny </t>
  </si>
  <si>
    <t xml:space="preserve">1.Liczba wyjazdów studyjnych 2. Liczba uczestników </t>
  </si>
  <si>
    <t xml:space="preserve">1. 1 - wyjazd  2.- 40 osób  </t>
  </si>
  <si>
    <t xml:space="preserve">Operacja kierowana jest do 40 osób z terenu podkarpacia i obszaru LGD „PROWENT”.  Wybrana grupa docelowa charakteryzuje się: miejsce zamieszkania to: obszar wiejski, województwo podkarpackie i teren LGD,  możliwość zaangażowania się i chęć aktywnego udziału w przedsięwzięciu, chęć zaangażowania się w rozwój przedsiębiorczych inicjatyw w obszarze turystyki wiejskiej i agroturystyki,  przynajmniej 40% uczestników to osoby w szczególności starsze, młodzież, niepełnosprawni i inne osoby wykluczone społecznie,  osoby, które posiadają zasoby i możliwości do otworzenia i prowadzenia działalności gospodarczej w obszarze turystyki wiejskiej i agroturystyki,
 osoby działające w organizacjach pozarządowych, które w swoich celach statutowych posiadają zapisy o rozwoju obszarów wiejskich, rozwoju przedsiębiorczości, o spieraniu włączenia społecznego i aktywizacji  inne osoby planujące inwestycje i działania zmierzające w kierunku tworzenia miejsc pracy na obszarze wiejskim, lub osoby już działające w obszarze turystyki, agroturystyki a zamierzające rozwinąć swoją działalność.    </t>
  </si>
  <si>
    <t xml:space="preserve"> II, III </t>
  </si>
  <si>
    <t>11 773 00</t>
  </si>
  <si>
    <t xml:space="preserve">ul. Sienkiewicza 1, 39-300 Mielec </t>
  </si>
  <si>
    <t>Z internetem w trzeci wiek - szkolenia praktycznego korzystania z komputera i internetu dla osób starszych</t>
  </si>
  <si>
    <t>Celem operacji jest podniesienie kompetencji osób starszych w zakresie obsługi  sprzętu informatycznego oraz bezpiecznego korzystania z cyberprzestrzeni, co przyczyni się do przeciwdziałania wykluczeniu społecznemu i cyfrowemu osób starszych. Zajęcia te pozwolą nabyć umiejętności niezbędne w posługiwaniu się komputerem i internetem. Tematem operacji jest wspieranie rozwoju społeczeństwa cyfrowego na obszarach wiejskich poprzez podnoszenie poziomu wiedzy w  tym zakresie.</t>
  </si>
  <si>
    <t>1. Liczba szkoleń.            2. Liczba uczestników.</t>
  </si>
  <si>
    <t>1. 1 szt.           2. 20 osób</t>
  </si>
  <si>
    <t>Grupę docelową stanowią osoby z województwa podkarpackiego, które mają ukończony 50 rok życia, pracujące lub zamieszkujące w woj. podkarpackim w gm. Świlcza. Wybrana grupa docelowa charakteryzuje się brakiem podsawowych umiejętności z obsługi komputera.</t>
  </si>
  <si>
    <t>Gmina Świlcza</t>
  </si>
  <si>
    <t>36-072 Świlcza 168</t>
  </si>
  <si>
    <t>Organizacja konkursu Najlepsze gospodarstwo ekologiczne w województwie podkarpackim w 2018 r. w kategorii: ekologia środowisko i ekologiczne gospodarstwo towarowe.</t>
  </si>
  <si>
    <t xml:space="preserve">Celem operacji jest identyfikacja i szerzenie dobrych praktyk w zakresie rolnictwa ekologicznego, wdrażanie takich rozwiązań w gospodarstwach rolnych oraz rozpowszechnianie wiedzy z zakresie rolnictwa ekologicznego. Cele szczegółowe operacji: wyłonienie najlepszych gospodarstw w województwie podkarpackim w 2018 r., upowszechnianie dobrych praktyk i wiedzy w zakresie rolnictwa ekologicznego poprzez publikację "Rolnictwo ekologiczne szansą dla rolnika i środowiska". </t>
  </si>
  <si>
    <t>1. Publikacja.                                                             2. Konkurs</t>
  </si>
  <si>
    <t xml:space="preserve">1. Liczba tytułów publikacji.                       2. Liczba konkursów.      </t>
  </si>
  <si>
    <t xml:space="preserve">1. 300 szt.     2. 1 szt.         </t>
  </si>
  <si>
    <t>1. Doradcy  z województwa podkarpackiego, którzy będą inicjować taką działalność oraz rolnicy zainteresowani tematyką produkcji ekologicznej, zarówno już prowadzący gospodarstwa ekologiczne jaki i ci, którzy w przyszłości mogą stać się podmiotami prowadzącymi tego typu działalność.                                               2. Producenci z województwa podkarpackiego prowadzący gospodarstwo ekologiczne i posiadający certyfikat gospodarstwa ekologicznego, wydany przez upoważnioną jednostkę certyfikującą.</t>
  </si>
  <si>
    <t xml:space="preserve">"Śladami dawanych smaków powiatu przeworskiego - tradycja kulinaria w zgodzi z darami ziemi" </t>
  </si>
  <si>
    <t xml:space="preserve">Cel operacji: Zachowanie i wypromowanie dziedzictwa kulinarnego wsi powiatu przeworskiego poprzez wyeksponowanie różnorodności lokalnych tradycji kulinarnych i obrzędów z nimi związanych sprzyjających poprawie jakości życia mieszkańców wsi dzięki działaniom ukierunkowanym na integracje międzypokoleniową. Celeszczegółowe operacji: Zakładane cele szczegółowe:
• Eksponowanie wartości dziedzictwa kulinarnego powiatu przeworskiego poprzez wydanie publikacji będącej wizytówką powiatu, służącą promocji produktu lokalnego oraz wzrostowi rozpoznawalności regionalnej kuchni i potraw.
• Promocja regionalnej kuchni i obrzędów z nią związanych jako czynnika sprzyjającego tworzeniu nowego wizerunku lokalnej tradycji kulinarnej dający możliwość poprawy jakości życia mieszkańców i rozwoju wsi.
• Promowanie dziedzictwa lokalnej kuchni poprzez realizację działań służących integracji międzypokoleniowej i nabyciu praktycznych umiejętności przyrządzania zanikających potraw charakterystycznych dla obszaru przeworskiego. Temat : Promocja jakości życia na wsi lub promocja wsi jako miejsca do życia i rozwoju zawodowego
</t>
  </si>
  <si>
    <t xml:space="preserve">Tabela VI - Publikacja/ materiał drukowany </t>
  </si>
  <si>
    <t>Liczba  publikacji / materiałów drukowanych</t>
  </si>
  <si>
    <t xml:space="preserve">1000  - egzemplarzy </t>
  </si>
  <si>
    <t xml:space="preserve">Mieszkańcy powiatu przeworskiego i regionu do 35 roku życia, zainteresowani kulturą, obrzędami i dziedzictwem kulinarnym przeworszczyzny- ok. 500 osób,  
- w tym młodzież pełnoletnia (18- 20 lat) ucząca się w 3 szkołach średnich zawodowych o kierunkach technik żywienia i usług gastronomicznych:  Zespół Szkół im Wincentego Witosa w Zarzeczu (Partner projektu);  Zespół Szkół Zawodowych im. Jana Sobieskiego w Przeworsku (Partner projektu) oraz Zespół Szkół  w Kańczudze (Partner Projektu ok. 70 osób), które uczestniczyć będą w warsztatach poświęconych tematyce tradycji kulinarnych obszarów na których młodzież zamieszkuje.Mieszkańcy powiatu przeworskiego i regionu po 35 roku życia zainteresowani kulturą, obrzędami i dziedzictwem kulinarnym przeworszczyzny- ok. 500 osób, 
-w tym Członkinie Kół Gospodyń Wiejskich z terenu Powiatu Przeworskiego oraz Stowarzyszenia Aktywnych Kobiet z gminy Zarzecze i Stowarzyszenie Kobiet Gminy Gać (36-90 lat).  </t>
  </si>
  <si>
    <t xml:space="preserve"> I, II, III,IV </t>
  </si>
  <si>
    <t xml:space="preserve">Powiat Przeworsk </t>
  </si>
  <si>
    <t xml:space="preserve">ul. Jagielllońska 10, 37-200 Przeworsk </t>
  </si>
  <si>
    <t>Na kulinarnym szlaku - promocja wielokulturowych smaków gminy Zagórz</t>
  </si>
  <si>
    <t>Celem operacji jest zaprezentowanie szerokiemu gronu odbiorców bogactwa zanikających elementów dziedzictwa kulinarnego w postaci tradycyjnej kuchni regionalnej opartej na recepturach pochodzących z wielokulturowego obszaru Gminy Zagórz oraz przekazanie i utworzenie tego dziedzictwa  kulinarnego wśród młodego pokolenia. Cele szczegółowe operacji: aktywizacja mieszkańców wsi w zakresie podejmowania inicjatyw na rzecz rozwoju obszarów wiejskich poprzez organizację i uczestnictwo w wydarzeniu promującym dawne, tradycyjne smaki zagóskiego regionu, promowanie loklalnego dziedzictwa kulturowego i producentów lokalnych, a także wykorzystanie dziedzictwa kulturowego Zagórza w rozwoju oferty turystycznej. Tematem operacji jest promocja jakości życia na lub promocja wsi jako miejsca do życia i rozwoju zawodowego.</t>
  </si>
  <si>
    <t>1. Impreza plenerowa.                                        2. Stoisko wystawiennicze.                                 3. Konkurs.</t>
  </si>
  <si>
    <t>1. Liczba imprez plenerowych. 2. Liczba uczestników.          3.Liczba stoisk wystawienniczych.         4. Szacowana liczba odwiedzających.             5. Liczba konkursów.      6. Liczba uczestników konkursu.</t>
  </si>
  <si>
    <t>1. 1 szt.         2. 4000 osób.          3. 1 szt.         4. 550 osób. 5. 1 szt.          6. 10 osób.</t>
  </si>
  <si>
    <t>Grupę docelow a stanowi ogół społeczenstwa, mieszkańcy terenów wiejskich, turyści, podmioty wytwarzające żywność tradycyjną oraz gospodarstwa agroturystyczne.</t>
  </si>
  <si>
    <t>Gmina Zagórz</t>
  </si>
  <si>
    <t>38-540 Zagórz, ul. 3 Maja 2</t>
  </si>
  <si>
    <t>„Starych potraw smak i urok – Wojewódzkie Spotkanie Kapel Ludowych”</t>
  </si>
  <si>
    <t xml:space="preserve"> Celem operacji  „Starych Potraw Smak i Urok – Wojewódzkie Spotkanie Kapel Ludowych” jest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Cele szczegółowe: Na realizację wymienionej operacji składa się przeprowadzenie podczas imprezy plenerowej 2 konkursów:  
- konkursu kulinarnego na Najlepszy Produkt Podkarpacki „Potrawa Roku” 
  i prezentację potraw na stoiskach
- konkursu kapel pn. „Wojewódzkie Spotkanie kapel Ludowych”. Temat operacji: Promocja jakości życia na wsi lub promocja wsi jako miejsca do życia i rozwoju zawodowego.</t>
  </si>
  <si>
    <t>Tabela IV - Targi/ impreza plenerowa/ wystawa, Tabela X – Konkurs/olimpiada</t>
  </si>
  <si>
    <t xml:space="preserve">1.Liczba konkursów/olimpiad , 2. Liczba konkursów/olimpiad </t>
  </si>
  <si>
    <t xml:space="preserve">1.  1 sztuka  2.-  1 sztuka </t>
  </si>
  <si>
    <t xml:space="preserve">       Grupę docelową operacji stanowią wszystkie zainteresowane podmioty:  osoby starsze, niepełnosprawne i zmarginalizowane, wyłączone społecznie i samotne,  stowarzyszenia, grupy nieformalne (koła gospodyń wiejskich), twórcy i artyści ludowi oraz działające na Podkarpaciu kapele ludowe. </t>
  </si>
  <si>
    <t>I,II,III</t>
  </si>
  <si>
    <t xml:space="preserve">Gminny Ośrodek Kultury </t>
  </si>
  <si>
    <t xml:space="preserve">ul. Armi Krajowej 17 a, 36-030 Błażowa </t>
  </si>
  <si>
    <t xml:space="preserve">Organizacja imprezy kulturalnej POWIDLAKI 2018 połączona z promocją produktów lokalnych </t>
  </si>
  <si>
    <t>Celem operacji jest kultywowanie wielowiekowej tradycji smażenia powideł, zwiększenie aktywności podmiotów z terenu województwa Podkarpackiego zajmujących się wytwarzaniem produktów lokalnych, oraz promocja produktów lokalnych z tego terenu.
Cele szczegółowe operacji:
- aktywizacja mieszkańców wsi na rzecz podejmowania inicjatyw na rzecz rozwoju obszarów wiejskich poprzez organizację i uczestnictwo w wydarzeniu promującym kultywowanie lokalnych tradycji, promowania lokalnego dziedzictwa kulturowego, oraz promocję produktów lokalnych;
- zwiększenie udziału 30 zainteresowanych podmiotów we wdrażaniu inicjatyw na rzecz rozwoju obszarów wiejskich poprzez przygotowanie stoisk kulinarnych z produktami lokalnymi, oraz udział w konkursie kulinarnym na najlepszy produkt ze śliwką.
Temat 9: Promocja jakości życia na wsi lub promocja wsi jako miejsca do życia i rozwoju zawodowego.</t>
  </si>
  <si>
    <t>1. Targi/ impreza plenerowa/ wystawa; 2. Stoisko wystawiennicze/ punkt informacyjny na tragach/imprezie plenerowej/ wystawie; 3.Konkurs/olimpiada</t>
  </si>
  <si>
    <t>1 . Liczba targów- 1; 2. stoiska wystawiennicze- 30; 3. Konkursy- 1</t>
  </si>
  <si>
    <t>1. 7 000 uczestników; 2.7 000; 3. ok. 150 osób</t>
  </si>
  <si>
    <t xml:space="preserve">Operacja adresowana jest do dwóch grup odbiorców:
1. Pierwszą grupą docelową są podmioty zajmujące się wytwarzaniem produktów lokalnych z terenu Województwa Podkarpackiego (np. Koła Gospodyń Wiejskich, Stowarzyszenia, grupy nieformalne). Projektem objętych zostanie 30 takich podmiotów, łącznie około 150 osób.  Podmioty te wezmą udział w promocji produktów lokalnych podczas POWIDLAKÓW 2018, oraz w konkursie kulinarnym „Najlepszy produkt ze śliwką” również podczas POWIDLAKÓW. 
2. Drugą grupę docelową stanowią mieszkańcy województwa podkarpackiego, którzy odwiedzą POWIDLAKI. Osoby te będą miały możliwość zapoznania się z produktami lokalnymi, wezmą udział w ich degustacji, będą uczestniczyć w wydarzeniach promujących lokalne tradycje i zwyczaje, będą mogli zaobserwować proces smażenia powideł w miedzianym kotle według starej receptury. Szacuje się że POWIDLAKI odwiedzi 5 tysięcy osób. </t>
  </si>
  <si>
    <t>Gminny Ośrodek Kultury w Krzeszowie</t>
  </si>
  <si>
    <t>37- 418 Krzeszów, ul. Rynek 1</t>
  </si>
  <si>
    <t xml:space="preserve">Promocja produktów tradycyjnych Powiatu Niżańskiego  </t>
  </si>
  <si>
    <t>Celem operacji jest zwiększenie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 szczególnie wśród nich trzeba to promować i ich zachęcać do kultywowania tradycji wytwarzania lokalnych tradycyjnych produktów kulinarnych. 
Cele szczegółowe operacji: 
- aktywizacja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 zwiększenie udziału zainteresowanych podmiotów we wdrażaniu inicjatyw na rzecz rozwoju obszarów wiejskich poprzez udział w II Powiatowym Konkursie na Tradycyjny Produkt Kulinarny Powiatu Niżańskiego, 
- przygotowanie  stoiska z lokalnymi tradycyjnymi produktami kulinarnymi.
Temat 9: Promocja jakości życia na wsi lub promocja wsi jako miejsca do życia i rozwoju zawodowego.</t>
  </si>
  <si>
    <t>1. Targi/ impreza plenerowa/ wystawa, 2. Konkurs/olimpiada</t>
  </si>
  <si>
    <t>1. impreza plenerowa- 1, 2. 1 konkurs</t>
  </si>
  <si>
    <t>1. 1120 osób, 2. 120 osób</t>
  </si>
  <si>
    <t xml:space="preserve">Operacja „Promocja produktów tradycyjnych Powiatu Niżańskiego” adresowana jest do dwóch grup docelowych: 
1. Pierwszą grupą docelową są odbiorcy bezpośredni zajmujący się wytwarzaniem lokalnych tradycyjnych produktów kulinarnych z terenu województwa podkarpackiego.  
2. Drugą grupą  mieszkańcy województwa podkarpackiego i okolic, powiatu niżańskiego.  
</t>
  </si>
  <si>
    <t>Powiat Niżański</t>
  </si>
  <si>
    <t>Plac Wolności  2, 37- 400 Nisko</t>
  </si>
  <si>
    <t>„XIX Jarmark Galicyjski – Smaki Roztocza”</t>
  </si>
  <si>
    <t xml:space="preserve"> Cel operacji :Realizowane zadanie zakłada promocję produktów naturalnych, aktywizację społeczną oraz budowanie świadomości w środowisku lokalnym dotyczącej walorówproduktów naturalnych pod nazwą „Dary Lasów”. Propagując zdrową żywność przy wykorzystaniu produktów regionalnych producentów, zakłada się wsparcie rozwoju społeczno – gospodarczego na obszarach wiejskich.  Cele Szczegółowe Operacji : Omawiając temat promocji „Darów Lasów” z terenu Roztocza, należałoby zwrócić szczególną uwagę na atuty położenia Gminy Narol. To Roztoczański Obszar Chronionego Krajobrazu, który jest otuliną dla Południoworoztoczańskiego Parku Krajobrazowego i Parku Krajobrazowego Puszczy Solskiej. Dodatkowo występują u nas dwa obszary chronione Natura 2000 pod nazwą Roztocze i Puszcza Solska. Wynika z tego, że łącznie występuje 4 formy ochrony przyrody. Wymienione zostały oczywiście te najważniejsze. Istnieją jeszcze na terenie Gminy Narol rezerwaty przyrody, pomniki przyrody. To wszystko blokuje rozwój inwestycji, przemysłu, które sprzyjałyby zwiększeniu miejsc pracy na tym terenie. Jednakże dla przybywającego do Gminy Narol turysty, jest to bogactwo nieskazitelnej przyrody – flory i fauny, która stanowi atut do spokojnego odpoczynku. Temat operacji 5: Upowszechninie wiedzy w zakresie otymalizacji wykorzystaniea przez mieszkańców obszarów wiejskich zasobów środowiska naturalnego.  </t>
  </si>
  <si>
    <t>Tabela IV - Targi/ impreza plenerowa/ wystawa, Tabela V - Stoisko wystawiennicze/ punkt informacyjny na tragach/imprezie plenerowej/ wystawie, Tabela X – Konkurs/olimpiada, Tabela XII - Inne (podać jakie) pokazy kulinarne</t>
  </si>
  <si>
    <t xml:space="preserve">1. Liczba targów / imprez plenerowych / wystaw  2. Tabela V - Stoisko wystawiennicze/ punkt informacyjny na tragach/imprezie plenerowej/ wystawie   3. Liczba konkursów/olimpiad 4. Liczba pokazów  </t>
  </si>
  <si>
    <t xml:space="preserve">1. 1 sztuka 2. -22 sztuki 3. 1 sztuka 4. 16 sztuk </t>
  </si>
  <si>
    <t xml:space="preserve">Działania skierowane są do osób zainteresowanych wydarzeniem – mieszkańców podkarpacia, a także: przedstawicieli hoteli, restauracji, Kół Gospodyń Wiejskich,  Kół Łowieckich Uczniowie Zespołu Szkół Gastronomicznych, grupa producentów tworzących Ryneczek wyrobów tradycyjnych, wykwalifikowani kucharze. 
</t>
  </si>
  <si>
    <t xml:space="preserve"> I,II,III,IV </t>
  </si>
  <si>
    <t xml:space="preserve">Gminny Ośrodek Kultury w Narolu </t>
  </si>
  <si>
    <t xml:space="preserve">ul.Warszawska 127, 36-610 Narol </t>
  </si>
  <si>
    <t>Festiwal Dziedzictwa Kresów</t>
  </si>
  <si>
    <t>Cel operacji: Wzrost aktywności lokalnej społeczności wiejskiej na rzecz rozwoju gospodarczego, wykorzystującego tradycyjne zasoby i produkty lokalne. 
Cele szczegółowe operacji: 
Prezentacja dobrych praktyk w zakresie wykorzystania tradycyjnych zasobów i produktów lokalnych Podkarpacia, a szczególnie Ziemi Lubaczowskiej – transfer wiedzy praktycznej.
Temat 7: Wspieranie rozwoju przedsiębiorczości na obszarach wiejskich przez podnoszenie poziomu wiedzy i umiejętności w obszarze małego przetwórstwa lokalnego lub w obszarze rozwoju zielonej gospodarki, w tym tworzenie nowych miejsc pracy.</t>
  </si>
  <si>
    <t>1. impreza plenerowa- 1; 2. konkurs- 1</t>
  </si>
  <si>
    <t>1. 1200 uczestników; 2. 50 uczestników</t>
  </si>
  <si>
    <t xml:space="preserve">Grupę docelową stanowić będą: 
1) rolnicy i producenci żywności , przetwórcy , koła gospodyń wiejskich i stowarzyszenia działające na rzecz promocji tradycyjnych kulinariów kresowych, restauracje i gospodarstwa agroturystyczne, rękodzielnicy i twórcy ludowi
2) mieszkańcy regionu i turyści około 10 000 osób.
. 
</t>
  </si>
  <si>
    <t>Gminny Ośrodek Kultury w Lubaczawie</t>
  </si>
  <si>
    <t>37- 600 Lubaczów, ul. Kard. Wyszyńskiego 25</t>
  </si>
  <si>
    <t>1, 3</t>
  </si>
  <si>
    <t>Potrawy bieszczadzkie dziedzictwem kulturowym Podkarpacia – aktywizacja działań społecznych mieszkańców</t>
  </si>
  <si>
    <t xml:space="preserve">Celem przedsięwzięcia jest promowanie potencjału obszarów wiejskich w procesie produkcji i przetwarzania produktów rolnych.  Cele szczegółowe operacji:
Celem szczegółowym operacji jest zachowanie i propagowanie sposobów przetwarzania produktów rolnych występujących w  regionie.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</si>
  <si>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1. Publikacja/ materiał drukowany </t>
  </si>
  <si>
    <t>1000 sztuk</t>
  </si>
  <si>
    <t xml:space="preserve">Grupę docelową operacji stanowi społeczność lokalna,  mieszkańcy województwa oraz osoby przebywające w Bieszczadach.  </t>
  </si>
  <si>
    <t>Gmina Ustrzyki Dolne</t>
  </si>
  <si>
    <t>38- 700 Ustrzyki Dolne, ul. Mikołaja Kopernika 1</t>
  </si>
  <si>
    <t>Nazwa / tytuł operacji</t>
  </si>
  <si>
    <t>Cel, przedmiot operacji i temat operacji</t>
  </si>
  <si>
    <t>Koszty kwalifikowalne operacji 
(w zł)</t>
  </si>
  <si>
    <t>Nazwa</t>
  </si>
  <si>
    <t>Jednostka miary</t>
  </si>
  <si>
    <t>Gromadzenie przykładów operacji realizowanych w ramach Programu Rozwoju Obszarów Wiejskich 2014-2020 w województwie podlaskim</t>
  </si>
  <si>
    <t>Inne materiały informacyjne – forma elektroniczna dostępna w internecie / konkursy/ uczestnicy konkursów</t>
  </si>
  <si>
    <t xml:space="preserve">Mieszkańcy terenów wiejskich, rolnicy, doradcy rolniczy, przedstawiciele samorządu lokalnego oraz podmiotów wspierających rozwój obszarów wiejskich.  </t>
  </si>
  <si>
    <t>Urząd Marszałkowski Województwa Podlaskiego</t>
  </si>
  <si>
    <t>Białystok,           ul. Kard. S. Wyszyńskiego 1,      15-888 Białystok</t>
  </si>
  <si>
    <t>Forum Podlaskiej Sieci LGD</t>
  </si>
  <si>
    <t>Liczba konferencji/ Liczba uczestników konferencji</t>
  </si>
  <si>
    <t>1/min. 25</t>
  </si>
  <si>
    <t>Przedstawiciele LGD oraz instytucji zarządzającej/ wdrażającej RLKS</t>
  </si>
  <si>
    <t>Cykl warsztatów praktycznych dla uczniów i kadr szkół rolniczych w zakresie doboru odmian</t>
  </si>
  <si>
    <t>Liczba warsztatów/uczestnicy warsztatów</t>
  </si>
  <si>
    <t>Uczniowie i nauczyciele szkół rolniczych z województwa podlaskiego</t>
  </si>
  <si>
    <t>Liczba warsztatów/ Uczestnicy warsztatów</t>
  </si>
  <si>
    <t>2/253</t>
  </si>
  <si>
    <t xml:space="preserve">Popularyzacja przetwórstwa mleka na Podlasiu, jako dodatkowego źródła dochodu </t>
  </si>
  <si>
    <t>Osoby rozważające podjęcie działalności gospodarczej w zakresie trurystyki wiejskiej lub małego przetwórstwa zamieszkujące obszary wiejskie województwa podlaskiego, koła gospodyń wiejskich</t>
  </si>
  <si>
    <t>min. 2/ min. 40</t>
  </si>
  <si>
    <t>Wydanie poradnika "Zasady procesu produkcyjnego i higieny w zatwierdzonej urzędowo serowarni farmerskiej i rzemieślniczej"</t>
  </si>
  <si>
    <t>Materiał drukowany</t>
  </si>
  <si>
    <t>Materiały edukacyjne – nakład/ Materiały edukacyjne – dystrybucja</t>
  </si>
  <si>
    <t>min. 800/min. 300</t>
  </si>
  <si>
    <t>Rolnicy, przetwórcy, instytucje wspierające rolnictwo</t>
  </si>
  <si>
    <t>Realizacja badania "Bariery związane z produkcją żywności ekologicznej w województwie podlaskim" (w tym proces konsultacyjny związany ze współpracą międzyinstytucjonalną)</t>
  </si>
  <si>
    <t>Badanie</t>
  </si>
  <si>
    <t>Publikacje samodzielne – forma elektroniczna dostępna w internecie</t>
  </si>
  <si>
    <t>Współpraca na "zerowym kilometrze" - włoskie inspiracje w sektorze rolnym</t>
  </si>
  <si>
    <t>Wyjazd studyjny połączony z informacjami i publikacjami w internecie</t>
  </si>
  <si>
    <t xml:space="preserve">Publikacje samodzielne – forma elektroniczna dostępna w internecie/  
Materiały edukacyjne – forma elektroniczna dostępna w internecie
</t>
  </si>
  <si>
    <t>4/4</t>
  </si>
  <si>
    <t>Ogół społeczeństwa, rolnicy, instytucje wspierające rolnictwo</t>
  </si>
  <si>
    <t>Prezentacja osiągnięć i promocja podlaskiego rolnictwa</t>
  </si>
  <si>
    <t>Targi, wystawy</t>
  </si>
  <si>
    <t>Liczba targów/wystaw</t>
  </si>
  <si>
    <t>min. 1</t>
  </si>
  <si>
    <t>Odwiedzający targi, potencjalni konsumenci  produktów rolno- spożywczych, producenci żywności wysokiej jakości - wystawcy podczas targów</t>
  </si>
  <si>
    <t>Olimpiada Aktywności Wiejskiej</t>
  </si>
  <si>
    <t>Konkurs</t>
  </si>
  <si>
    <t>Liczba konkursów/ uczestnicy konkursów</t>
  </si>
  <si>
    <t>1/min. 10</t>
  </si>
  <si>
    <t>Lokalni liderzy wiejscy, sołtysi, reprezentanci organizacji pozarządowych, przedstawiciele samorządu gminnego oraz środowiska zainteresowane rozwojem obszarów wiejskich województwa podlaskiego</t>
  </si>
  <si>
    <t>Kosmetyki prosto z gospodarstwa</t>
  </si>
  <si>
    <t>min. 1/ min. 20</t>
  </si>
  <si>
    <t>Konferencja agroturystyczna</t>
  </si>
  <si>
    <t>Liczba konferencji/uczestnicy konferencji</t>
  </si>
  <si>
    <t>1/min. 50</t>
  </si>
  <si>
    <t>Mieszkańcy obszarów wiejskich (w szczególności podmioty prowadzące obiekty agroturystyczne)</t>
  </si>
  <si>
    <t>145 lat pszczelarzy na Sejneńszczyźnie</t>
  </si>
  <si>
    <t>1/min. 100</t>
  </si>
  <si>
    <t>Społeczność lokalna powiatu sejneńskiego i okolic, pszczelarze, młodzież, przedstawiciele administracji publicznej</t>
  </si>
  <si>
    <t>Od pomysłu do zmiany. Konferencja Sieciująca LGD: Promocja i Współpraca Regionalna i Międzyterytorialna.</t>
  </si>
  <si>
    <t>Przedstawiciele Lokalnych Grup Działania woj. podlaskiego., pracownicy biur, przedstawiciele Zarządu, Rady lub innych organów LGD, przedstawiciele Urzędu Marszałkowskiego woj.podlaskiego, Ministerstwa Rolnictwa i Rozwoju Wsi, Agencji Restrukturyzacji i Modernizacji Rolnictwa, podlaskiej sieci LGD.</t>
  </si>
  <si>
    <t>Lokalna Grupa Działania - Puszcza Knyszyńska</t>
  </si>
  <si>
    <t>ul. Piłsudskiego 17, 16-030 Supraśl</t>
  </si>
  <si>
    <t>Forum Lokalnych Grup Działania</t>
  </si>
  <si>
    <t>Przedstawiciele Lokalnych Grup Działania woj. podlaskiego., pracownicy biur, przedstawiciele Zarządu, Rady lub innych organów LGD, przedstawiciele Urzędów Marszałkowskich, Ministerstwa Rolnictwa i Rozwoju Wsi, Agencji Restrukturyzacji i Modernizacji Rolnictwa.</t>
  </si>
  <si>
    <t>Stowarzyszenie "Lokalna Grupa Działania- Tygiel Doliny Bugu"</t>
  </si>
  <si>
    <t>ul. Warszawska 51/7, 17-312 Drohiczyn</t>
  </si>
  <si>
    <t>Szkolenie strategiczne: "Digital marketing i media społecznościowe"</t>
  </si>
  <si>
    <t>Liczba szkoleń/ Liczba uczestników szkoleń</t>
  </si>
  <si>
    <t xml:space="preserve">Przedstawiciele Lokalnych Grup Działania woj. podlaskiego, pracownicy biur, przedstawiciele Zarządu, Rady lub innych organów LGD włączonych w realizację lokalnej strategii rozwoju. </t>
  </si>
  <si>
    <t>Wyjazd studyjny - dzienne ośrodki wsparcia dla dzieci, młodzieży i seniorów</t>
  </si>
  <si>
    <t xml:space="preserve">Liczba wyjazdów studyjnych/ Liczba uczestników wyjazdów studyjnych </t>
  </si>
  <si>
    <t>1/18</t>
  </si>
  <si>
    <t>Przedstawiciele Lokalnych Grup Działania woj. podlaskiego., pracownicy biur, przedstawiciele Zarządu, Rady lub innych organów LGD włączonych w realizację lokalnej strategii rozwoju oraz potencjalni beneficjenci RLKS.</t>
  </si>
  <si>
    <t>Wymiana doświadczeń i nawiązanie współpracy z LGD woj. lubelskiego - wyjazd studyjny</t>
  </si>
  <si>
    <t>1/33</t>
  </si>
  <si>
    <t>Pracownicy biur, przedstawiciele Zarządu, Rady lub innych organów Lokalnych Grup Działania z województwa podlaskiego, którzy są włączeni w realizację LSR.</t>
  </si>
  <si>
    <t>Stowarzyszenie N.A.R.E.W. - Narwiańska Akcja Rozwoju Ekonomicznego Wsi</t>
  </si>
  <si>
    <t>ul. Lipowa 4,    18-106 Turośń Kościelna</t>
  </si>
  <si>
    <t>Podlaskie innowacje rolnicze w obiektywie kamery</t>
  </si>
  <si>
    <t>Film/ spot w telewizji/ Informacje i publikacje w internecie</t>
  </si>
  <si>
    <t xml:space="preserve">Liczba  programów/ spotów w  telewizji/ Liczba osób oglądających programy/spoty w telewizji/ Liczba informacji/publikacji w internecie/ Liczba stron internetowych, na których zostanie zamieszczona informacja/publikacja/ Liczba odwiedzin strony internetowej </t>
  </si>
  <si>
    <t>3 emisje dziennie przez 12 tygodni/ 15000/ 20/5/5000</t>
  </si>
  <si>
    <t xml:space="preserve">Filmy kierowane są w głównej mierze do rolników i mieszkańców obszarów wiejskich z województwa podlaskiego, ale także do wytwórców produktów lokalnych oraz, ze względu na poruszanie zróżnicowanych Tematów podczas realizacji filmów, także do konsumentów (Temat krótkiego łańcucha dostaw). </t>
  </si>
  <si>
    <t>"EuroCentre" Krzysztof Mnich</t>
  </si>
  <si>
    <t>Wojtówce 47,   19-120 Knyszyn</t>
  </si>
  <si>
    <t>Innowacyjna Młodzież Obszarów Wiejskich</t>
  </si>
  <si>
    <t>Szkolenie/ warsztaty/ wyjazd  studyjny</t>
  </si>
  <si>
    <t>Liczba szkoleń/ warsztatów/ Liczba uczestników szkoleń/warsztatów/ Liczba wyjazdów studyjnych / Liczba uczestników wyjazdów studyjnych</t>
  </si>
  <si>
    <t>2/ 50/ 1/ 50</t>
  </si>
  <si>
    <t>50 osób do 35 roku życia zamieszkująca obszary wiejskie woj. podlaskiego.</t>
  </si>
  <si>
    <t xml:space="preserve">ul. Chmielna 6/6, 00-020 Warszawa </t>
  </si>
  <si>
    <t>Rozwój przedsiębiorczości wiejskiej na terenie Powiatu Monieckiego</t>
  </si>
  <si>
    <t>Seminarium/ Wystawa</t>
  </si>
  <si>
    <t xml:space="preserve">Liczba seminariów/ Liczba uczestników seminariów/ Liczba wystaw </t>
  </si>
  <si>
    <t>1/50/1</t>
  </si>
  <si>
    <t>Mieszkańcy terenów wiejskich Powiatu Monieckiego, uczniowie Technikum i Zasadniczej Szkoły Zawodowej, m.in. o  profilu rolniczym, przedstawiciele Agencji Restrukturyzacji i Modernizacji Rolnictwa, Powiatowego Ośrodka Doradztwa Rolniczego, Nadleśnictwa Knyszyn, Biebrzańskiego Parku Narodowego, Starostwa Powiatowego w Mońkach.</t>
  </si>
  <si>
    <t>Powiat Moniecki</t>
  </si>
  <si>
    <t>ul. Słowackiego 5a, 19-100 Mońki</t>
  </si>
  <si>
    <t>Analiza opłacalności produkcji i dystrybucji produktów ekologicznych w województwie podlaskim z wykorzystaniem wybranych modeli krótkich łańcuchów dostaw</t>
  </si>
  <si>
    <t>Warsztaty/ Ekspertyza</t>
  </si>
  <si>
    <t>Liczba warsztatów/ Liczba uczestników warsztatów/ Rodzaj i liczba ekspertyz</t>
  </si>
  <si>
    <t>1/27/1</t>
  </si>
  <si>
    <t>Rolnicy prowadzący gospodarstwa ekologiczne w województwie podlaskim</t>
  </si>
  <si>
    <t>Uniwersytet w Białymstoku</t>
  </si>
  <si>
    <t>M. Skłodowskiej-Curie 14, 15-097 Białystok</t>
  </si>
  <si>
    <t>Pszczelarstwo - alternatywa dla małych gospodarstw</t>
  </si>
  <si>
    <t>Szkolenie/ Warsztaty</t>
  </si>
  <si>
    <t>Liczba szkoleń/ Liczba uczestników szkoleń/ Liczba warsztatów/ Liczba uczestników warsztatów</t>
  </si>
  <si>
    <t>1/20/1/20</t>
  </si>
  <si>
    <t>Rolnicy prowadzący małe gospodarstwa rolne w województwie podlaskim</t>
  </si>
  <si>
    <t>Podlaska Izba Rolnicza</t>
  </si>
  <si>
    <t>ul. Wierzbowa 57, 16-070 Porosły</t>
  </si>
  <si>
    <t>Produkt lokalny a zasady funkcjonowania inkubatorów kuchennych - wizyta studyjna</t>
  </si>
  <si>
    <t xml:space="preserve">Osoby zainteresowane utworzeniem inkubatora kuchennego z powiatu bielskiego i hajnowskiego/ przedstawiciele LGD/ przedstawiciele Podlaskiej Izby Rolniczej </t>
  </si>
  <si>
    <t>W poszukiwaniu innowacyjnych rozwiązań odnawialnych źródeł energii</t>
  </si>
  <si>
    <t>Mieszkańcy terenów wiejskich z gmin Kołaki Kościelne, Zambrów, Szumowo, wśród których ponad 50% stanowiły będą osoby do 35 lat, prowadzące działalność rolnicza, zainteresowane tematyką odnawialnych źródeł energii i współpracą między rolnikami oraz przedstawiciele Urzędów Gmin.</t>
  </si>
  <si>
    <t xml:space="preserve">57 810,00 </t>
  </si>
  <si>
    <t>Gmina Kołaki Kościelne</t>
  </si>
  <si>
    <t>ul. Kościelna 11, 18-315 Kołaki Kościelne</t>
  </si>
  <si>
    <t>Kiermasz zdrowej żywności i rękodzieła "NATURA I MY"</t>
  </si>
  <si>
    <t>Wystawa</t>
  </si>
  <si>
    <t>Liczba wystaw/ Liczba uczestników wystaw</t>
  </si>
  <si>
    <t xml:space="preserve">Lokalni producenci zdrowej, ekologicznej i tradycyjnej żywności, lokalnego rękodzieła, naturalnych kosmetyków,  osoby poszukujące zdrowej żywności lokalnego rękodzieła, naturalnych kosmetyków </t>
  </si>
  <si>
    <t>Powiat Białostocki</t>
  </si>
  <si>
    <t>ul. Borsucza 2, 15-569 Białystok</t>
  </si>
  <si>
    <t>Produkt lokalny w gminie Łapy</t>
  </si>
  <si>
    <t>Targi</t>
  </si>
  <si>
    <t>Liczba targów / Liczba uczestników targów</t>
  </si>
  <si>
    <t>1/200</t>
  </si>
  <si>
    <t>Osoby zamieszkałe Miasto i Gminę Łapy oraz mieszkańcy gmin ościennych</t>
  </si>
  <si>
    <t>Gmina Łapy</t>
  </si>
  <si>
    <t>ul. Gen. W. Sikorskiego 24, 18-100 Łapy</t>
  </si>
  <si>
    <t>Festyn sportowo-rekreacyjny i piknik rolniczy „Powitanie Lata u Ossolińskich”</t>
  </si>
  <si>
    <t>Szkolenie/ Impreza plenerowa/ Stoisko wystawiennicze/ Konkurs</t>
  </si>
  <si>
    <t>Liczba szkoleń / Liczba uczestników szkoleń/ Liczba imprez plenerowych/ Liczba stoisk wystawienniczych / Liczba konkursów/ Liczba uczestników konkursu</t>
  </si>
  <si>
    <t>2/100/1/1/1/120</t>
  </si>
  <si>
    <t>Mieszkańcy gminy Rudka i gmin ościennych, uczniowie ZSCKR w Rudce, rodzice uczniów, słuchacze KKZ, młodzi rolnicy, lokalni przedsiębiorcy, twórcy ludowi.</t>
  </si>
  <si>
    <t>Zespół Szkół Centrum Kształcenia Rolniczego im. Krzysztofa Kluka w Rudce</t>
  </si>
  <si>
    <t>ul. Ossolińskich 1, 17-123 Rudka</t>
  </si>
  <si>
    <t>5/50</t>
  </si>
  <si>
    <t>Młodzież do 35 roku życia z obszarów wiejskich woj. podlaskiego.</t>
  </si>
  <si>
    <t>Brama na Podlasie – Bramą do lokalnych tradycji</t>
  </si>
  <si>
    <t xml:space="preserve">Osoby zainteresowane tematyką produktów lokalnych, przedsiębiorczości i kreowania pozytywnego wizerunku wsi </t>
  </si>
  <si>
    <t>Stowarzyszenie Lokalna Grupa Działania „Brama na Podlasie”</t>
  </si>
  <si>
    <t>ul. Mickiewicza 1a, 18-200 Wysokie Mazowieckie</t>
  </si>
  <si>
    <t>Aktywna Wieś</t>
  </si>
  <si>
    <t>Zajęcia edukacyjne</t>
  </si>
  <si>
    <t>Liczba przeprowadzonych zajęć/ Liczba osób uczestniczących na zajęciach</t>
  </si>
  <si>
    <t>70/120</t>
  </si>
  <si>
    <t>Dzieci i młodzież w wieku szkolnym z terenu Gminy Grajewo</t>
  </si>
  <si>
    <t>Stowarzyszenie Rozwoju Gminy Grajewo</t>
  </si>
  <si>
    <t xml:space="preserve">Wojewodzin 2, 19-200 Grajewo </t>
  </si>
  <si>
    <t>„Sery Korycińskie – jak je ugryźć ?”- II edycja</t>
  </si>
  <si>
    <t xml:space="preserve">Liczba tytułów publikacji/ Nakład </t>
  </si>
  <si>
    <t>1/2500</t>
  </si>
  <si>
    <t>Stowarzyszenie „Korycinianki”</t>
  </si>
  <si>
    <t>ul .Knyszyńska 2a, 16-140 Korycin</t>
  </si>
  <si>
    <t>Dzień Konia na Podlasiu XV edycja</t>
  </si>
  <si>
    <t>Liczba imprez plenerowych/ Liczba uczestników imprez plenerowych</t>
  </si>
  <si>
    <t>1/900</t>
  </si>
  <si>
    <t>Ogół społeczeństwa, w szczegółności hodowcy i rolnicy zainteresowani wykorzystaniem koni w gospodarstwie domowym</t>
  </si>
  <si>
    <t>Gminny Ośrodek Kultury w Turośni Kościelnej</t>
  </si>
  <si>
    <t xml:space="preserve">ul. Białostocka 5, 18-106 Turośń Kościelna </t>
  </si>
  <si>
    <t>Smog - nie tylko w mieście</t>
  </si>
  <si>
    <t>Konferencja/Spot informacyjny w telewizji</t>
  </si>
  <si>
    <t xml:space="preserve">Liczba konferencji/ Liczba uczestników konferencji/Liczba audycji / programów / spotów w radiu i telewizji/Łączna liczba osób oglądających programy w telewizji oraz słuchaczy radiowych </t>
  </si>
  <si>
    <t>1/100/60/70000</t>
  </si>
  <si>
    <t>Rolnicy, doradcy rolni, pracownicy urzędów gmin i miast</t>
  </si>
  <si>
    <t>Organizacja Święta Gminy Zambrów</t>
  </si>
  <si>
    <t xml:space="preserve">Mieszkańcy Gminy Zambrów oraz goście spoza obszaru gminy </t>
  </si>
  <si>
    <t>Gmina Zambrów</t>
  </si>
  <si>
    <t>ul. Fabryczna 3, 18-300 Zambrów</t>
  </si>
  <si>
    <t>Biesiada żniwiarzy – tradycje gminy Kołaki Kościelne</t>
  </si>
  <si>
    <t xml:space="preserve"> Liczba imprez plenerowych/ Liczba uczestników imprez plenerowych</t>
  </si>
  <si>
    <t>1/280</t>
  </si>
  <si>
    <t>Mieszkańcy Gminy Kołaki Kościelne oraz osoby zainteresowane poznaniem walorów kulturowych i kulinarnych gminy</t>
  </si>
  <si>
    <r>
      <t>Cel operacji:</t>
    </r>
    <r>
      <rPr>
        <sz val="11"/>
        <rFont val="Calibri"/>
        <family val="2"/>
        <charset val="238"/>
        <scheme val="minor"/>
      </rPr>
      <t xml:space="preserve">  Podniesienie wiedzy i umiejętności podlaskich Lokalnych Grup Działania w zakresie tworzenia sieci współpracy partnerskiej w obszarze współpracy regionalnej i międzyterytorialnej poprzez realizację konferencji sieciującej do października 2018 r. przez Lokalną Grupę Działania-Puszcza Knyszyńska. Wymiana doświadczeń w zakresie realizacji RLKS oraz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b/>
        <sz val="11"/>
        <rFont val="Calibri"/>
        <family val="2"/>
        <charset val="238"/>
        <scheme val="minor"/>
      </rPr>
      <t xml:space="preserve"> Przedmiot operacji:</t>
    </r>
    <r>
      <rPr>
        <sz val="11"/>
        <rFont val="Calibri"/>
        <family val="2"/>
        <charset val="238"/>
        <scheme val="minor"/>
      </rPr>
      <t xml:space="preserve"> Przedmiotem operacji jest organizacja konferencji pn. "Od pomysłu do zmiany. Konferencja Sieciująca LGD: Promocja i Współpraca Regionalna i Międzyterytorialna". </t>
    </r>
    <r>
      <rPr>
        <b/>
        <sz val="11"/>
        <rFont val="Calibri"/>
        <family val="2"/>
        <charset val="238"/>
        <scheme val="minor"/>
      </rPr>
      <t xml:space="preserve">Temat operacji: </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</si>
  <si>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r>
      <rPr>
        <b/>
        <sz val="11"/>
        <color indexed="8"/>
        <rFont val="Calibri"/>
        <family val="2"/>
        <charset val="238"/>
        <scheme val="minor"/>
      </rPr>
      <t xml:space="preserve">Cel operacji: </t>
    </r>
    <r>
      <rPr>
        <sz val="11"/>
        <color indexed="8"/>
        <rFont val="Calibri"/>
        <family val="2"/>
        <charset val="238"/>
        <scheme val="minor"/>
      </rPr>
      <t>Ułatwienie wymiany wiedzy w zakresie realizacji RLKS,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sz val="11"/>
        <color indexed="10"/>
        <rFont val="Calibri"/>
        <family val="2"/>
        <charset val="238"/>
        <scheme val="minor"/>
      </rPr>
      <t xml:space="preserve"> </t>
    </r>
    <r>
      <rPr>
        <b/>
        <sz val="11"/>
        <rFont val="Calibri"/>
        <family val="2"/>
        <charset val="238"/>
        <scheme val="minor"/>
      </rPr>
      <t xml:space="preserve">Przedmiot operacji: </t>
    </r>
    <r>
      <rPr>
        <sz val="11"/>
        <rFont val="Calibri"/>
        <family val="2"/>
        <charset val="238"/>
        <scheme val="minor"/>
      </rPr>
      <t>.Przedmiotem operacji jest organizacja konferencji pn. "Forum Lokalnych Grup Działania".</t>
    </r>
    <r>
      <rPr>
        <b/>
        <sz val="11"/>
        <color indexed="8"/>
        <rFont val="Calibri"/>
        <family val="2"/>
        <charset val="238"/>
        <scheme val="minor"/>
      </rPr>
      <t xml:space="preserve"> Temat operacji:</t>
    </r>
    <r>
      <rPr>
        <sz val="11"/>
        <color indexed="8"/>
        <rFont val="Calibri"/>
        <family val="2"/>
        <charset val="238"/>
        <scheme val="minor"/>
      </rPr>
      <t xml:space="preserve">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t>
    </r>
  </si>
  <si>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aktywizacji i doradztwa na rzecz beneficjentów i prawidłowej realizacji budżetu  poprzez dostarczenie najnowszej, praktycznej wiedzy, umiejętności i kompetencji z zakresu zarządzania mediami społecznościowymi oraz obszarem Digital. </t>
    </r>
    <r>
      <rPr>
        <b/>
        <sz val="11"/>
        <color indexed="8"/>
        <rFont val="Calibri"/>
        <family val="2"/>
        <charset val="238"/>
        <scheme val="minor"/>
      </rPr>
      <t>Przedmiot operacji:</t>
    </r>
    <r>
      <rPr>
        <sz val="11"/>
        <color indexed="8"/>
        <rFont val="Calibri"/>
        <family val="2"/>
        <charset val="238"/>
        <scheme val="minor"/>
      </rPr>
      <t xml:space="preserve"> Przedmiotem operacji jest organizacja szkolenia pn. "Digital marketing i media społecznościowe".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 Temat 12: Upowszechnianie wiedzy dotyczącej zarządzania projektami z zakresu rozwoju obszarów wiejskich.</t>
    </r>
  </si>
  <si>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doradztwa na rzecz beneficjentów i prawidłowej realizacji budżetu  poprzez dostarczenie najnowszej, praktycznej wiedzy, umiejętności i kompetencji z zakresu dziennych ośrodków wsparcia dla dzieci, młodzieży i seniorów.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pn. "Wyjazd studyjny - dzienne ośrodki wsparcia dla dzieci, młodzieży i seniorów". </t>
    </r>
    <r>
      <rPr>
        <b/>
        <sz val="11"/>
        <color indexed="8"/>
        <rFont val="Calibri"/>
        <family val="2"/>
        <charset val="238"/>
        <scheme val="minor"/>
      </rPr>
      <t>Temat operacji:</t>
    </r>
    <r>
      <rPr>
        <sz val="11"/>
        <color indexed="8"/>
        <rFont val="Calibri"/>
        <family val="2"/>
        <charset val="238"/>
        <scheme val="minor"/>
      </rPr>
      <t xml:space="preserve">  Temat 9: Promocja jakości życia na wsi lub promocja wsi jako miejsca do życia i rozwoju zawodowego; Temat 12: Upowszechnianie wiedzy dotyczącej zarządzania projektami z zakresu rozwoju obszarów wiejskich.</t>
    </r>
  </si>
  <si>
    <r>
      <t>Cel operacji:</t>
    </r>
    <r>
      <rPr>
        <sz val="11"/>
        <rFont val="Calibri"/>
        <family val="2"/>
        <charset val="238"/>
        <scheme val="minor"/>
      </rPr>
      <t xml:space="preserve"> Podniesienie kompetencji 33 osób,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 </t>
    </r>
    <r>
      <rPr>
        <b/>
        <sz val="11"/>
        <rFont val="Calibri"/>
        <family val="2"/>
        <charset val="238"/>
        <scheme val="minor"/>
      </rPr>
      <t>Przedmiot operacji:</t>
    </r>
    <r>
      <rPr>
        <sz val="11"/>
        <rFont val="Calibri"/>
        <family val="2"/>
        <charset val="238"/>
        <scheme val="minor"/>
      </rPr>
      <t xml:space="preserve"> Przedmiotem operacji jest organizacja wizyty studyjnej pn. "Wymiana doświadczeń i nawiązanie współpracy z LGD woj. lubelskiego - wyjazd studyjny". </t>
    </r>
    <r>
      <rPr>
        <b/>
        <sz val="11"/>
        <rFont val="Calibri"/>
        <family val="2"/>
        <charset val="238"/>
        <scheme val="minor"/>
      </rPr>
      <t xml:space="preserve">Temat operacji: </t>
    </r>
    <r>
      <rPr>
        <sz val="11"/>
        <rFont val="Calibri"/>
        <family val="2"/>
        <charset val="238"/>
        <scheme val="minor"/>
      </rPr>
      <t>Temat 9: Promocja jakości życia na wsi lub promocja wsi jako miejsca do życia i rozwoju zawodowego; Temat 13: Upowszechnianie wiedzy w zakresie planowania rozwoju lokalnego z uwzględnieniem potencjału ekonomicznego, społecznego i środowiskowego danego obszaru.</t>
    </r>
  </si>
  <si>
    <r>
      <t>Cel operacji:</t>
    </r>
    <r>
      <rPr>
        <sz val="11"/>
        <rFont val="Calibri"/>
        <family val="2"/>
        <charset val="238"/>
        <scheme val="minor"/>
      </rPr>
      <t xml:space="preserve"> Podniesienie poziomu wiedzy dotyczącej realizacji przedsięwzięć w ramach PROW na obszarach wiejskich oraz przedstawienie pozytywnych przykładów realizacji tego typu inicjatyw wśród mieszkańców województwa podlaskiego w tym mieszkańców obszarów wiejskich, a szczególnie rolników, w okresie od 01.05.2018 r. do 31.10. 2018 r. </t>
    </r>
    <r>
      <rPr>
        <b/>
        <sz val="11"/>
        <rFont val="Calibri"/>
        <family val="2"/>
        <charset val="238"/>
        <scheme val="minor"/>
      </rPr>
      <t>Przedmiot operacji:</t>
    </r>
    <r>
      <rPr>
        <sz val="11"/>
        <rFont val="Calibri"/>
        <family val="2"/>
        <charset val="238"/>
        <scheme val="minor"/>
      </rPr>
      <t xml:space="preserve"> Przedmiotem operacji jest wyprodukowanie i wyemitowanie w podlaskiej telewizji regionalnej 12 odcinków programu oraz zamieszczenie wyprodukowanych filmów na platformach i stronach internetowych w okresie od 1 maja 2018 r. do 31 października 2018 r. </t>
    </r>
    <r>
      <rPr>
        <b/>
        <sz val="11"/>
        <rFont val="Calibri"/>
        <family val="2"/>
        <charset val="238"/>
        <scheme val="minor"/>
      </rPr>
      <t>Temat operacji:</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6: Upowszechnianie wiedzy w zakresie dotyczącym zachowania różnorodności genetycznej roślin lub zwierząt;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</si>
  <si>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r>
      <t xml:space="preserve">Cel operacji: </t>
    </r>
    <r>
      <rPr>
        <sz val="11"/>
        <rFont val="Calibri"/>
        <family val="2"/>
        <charset val="238"/>
        <scheme val="minor"/>
      </rPr>
      <t>Aktywizacja 50 osób z całego woj. podlaskiego i zapoznanie ich poprzez wyjazd studyjny, szkolenia i warsztaty z możliwościami realizacji inicjatyw na rzecz rozwoju obszarów wiejskich przez lokalne społeczności; zwiększenie świadomości uczestników projektu o działaniach PROW 2014-2020 oraz KSOW skierowanych na obszary wiejskie.</t>
    </r>
    <r>
      <rPr>
        <b/>
        <sz val="11"/>
        <rFont val="Calibri"/>
        <family val="2"/>
        <charset val="238"/>
        <scheme val="minor"/>
      </rPr>
      <t xml:space="preserve"> Przedmiot operacji: </t>
    </r>
    <r>
      <rPr>
        <sz val="11"/>
        <rFont val="Calibri"/>
        <family val="2"/>
        <charset val="238"/>
        <scheme val="minor"/>
      </rPr>
      <t xml:space="preserve">Przedmiotem operacji jest organizacja wyjazdu studyjnego, warsztatów i szkolenia mieszkańcom woj. podlaskiego. </t>
    </r>
    <r>
      <rPr>
        <b/>
        <sz val="11"/>
        <rFont val="Calibri"/>
        <family val="2"/>
        <charset val="238"/>
        <scheme val="minor"/>
      </rPr>
      <t xml:space="preserve">Temat operacji: </t>
    </r>
    <r>
      <rPr>
        <sz val="11"/>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r>
  </si>
  <si>
    <r>
      <rPr>
        <b/>
        <sz val="11"/>
        <rFont val="Calibri"/>
        <family val="2"/>
        <charset val="238"/>
        <scheme val="minor"/>
      </rPr>
      <t>Cel operacji:</t>
    </r>
    <r>
      <rPr>
        <sz val="11"/>
        <rFont val="Calibri"/>
        <family val="2"/>
        <charset val="238"/>
        <scheme val="minor"/>
      </rPr>
      <t xml:space="preserve"> Wymiana wiedzy i doświadczeń nt. rozwoju obszarów wiejskich oraz budowanie trwałej współpracy pomiędzy mieszkańcami, a organizacjami gospodarczymi, rolniczymi, ośrodkami naukowymi oraz rozwój i promocja przedsiębiorczości wiejskiej. </t>
    </r>
    <r>
      <rPr>
        <b/>
        <sz val="11"/>
        <rFont val="Calibri"/>
        <family val="2"/>
        <charset val="238"/>
        <scheme val="minor"/>
      </rPr>
      <t xml:space="preserve">Przedmiot operacji:  </t>
    </r>
    <r>
      <rPr>
        <sz val="11"/>
        <rFont val="Calibri"/>
        <family val="2"/>
        <charset val="238"/>
        <scheme val="minor"/>
      </rPr>
      <t xml:space="preserve">Przedmiotem operacji jest organizacja seminarium pn. „Rozwój obszarów wiejskich – szanse i zagrożenia dla Powiatu Monieckiego” oraz  jarmarku produktów tradycyjnych i lokalnych. </t>
    </r>
    <r>
      <rPr>
        <b/>
        <sz val="11"/>
        <rFont val="Calibri"/>
        <family val="2"/>
        <charset val="238"/>
        <scheme val="minor"/>
      </rPr>
      <t>Temat operacji:</t>
    </r>
    <r>
      <rPr>
        <sz val="11"/>
        <rFont val="Calibri"/>
        <family val="2"/>
        <charset val="238"/>
        <scheme val="minor"/>
      </rPr>
      <t xml:space="preserve">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t>
    </r>
  </si>
  <si>
    <r>
      <t>Cel operacji:</t>
    </r>
    <r>
      <rPr>
        <sz val="11"/>
        <color indexed="8"/>
        <rFont val="Calibri"/>
        <family val="2"/>
        <charset val="238"/>
        <scheme val="minor"/>
      </rPr>
      <t xml:space="preserve"> Poprawa opłacalności produkcji produktów ekologicznych poprzez wytworzenie i upowszechnienie wśród rolników wiedzy w zakresie korzyści wynikających z przetwarzania i dystrybuowania tych produktów w ramach krótkich łańcuchów dostaw (KŁD). </t>
    </r>
    <r>
      <rPr>
        <b/>
        <sz val="11"/>
        <color indexed="8"/>
        <rFont val="Calibri"/>
        <family val="2"/>
        <charset val="238"/>
        <scheme val="minor"/>
      </rPr>
      <t>Przedmiot operacji</t>
    </r>
    <r>
      <rPr>
        <sz val="11"/>
        <color indexed="8"/>
        <rFont val="Calibri"/>
        <family val="2"/>
        <charset val="238"/>
        <scheme val="minor"/>
      </rPr>
      <t xml:space="preserve">: .Przedmiotem operacji jest zebranie szczegółowych danych dotyczących funkcjonowania różnych typów gospodarstw ekologicznych w województwie podlaskim i osiąganych przez nie wyników ekonomicznych; statystyczne opracowanie zgromadzonych danych i obliczenie opłacalności produkcji ekologicznej w różnych typach gospodarstw przy tradycyjnych kanałach dystrybucji; opracowanie modeli KŁD w odniesieniu do produktów ekologicznych i ocena ich opłacalności przy wykorzystaniu danych uzyskanych w wyniku wskazanych wyżej działań; opracowanie ekspertyzy nt. opłacalności produkcji i dystrybucji produktów ekologicznych w województwie podlaskim z wykorzystaniem wybranych modeli KŁD; opracowanie materiałów szkoleniowych na podstawie wytworzonej wiedzy oraz przeszkolenie rolników prowadzących gospodarstwa ekologiczne.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
    </r>
  </si>
  <si>
    <r>
      <t xml:space="preserve">Cel operacji: </t>
    </r>
    <r>
      <rPr>
        <sz val="11"/>
        <color indexed="8"/>
        <rFont val="Calibri"/>
        <family val="2"/>
        <charset val="238"/>
        <scheme val="minor"/>
      </rPr>
      <t xml:space="preserve">Zdobycie wiedzy teoretycznej i praktycznej z zakresu pszczelarstwa nowoczesnego, założenia pasieki, utrzymania jej w dobrej kondycji i uzyskania z tego tytułu korzyści wymiernych i niewymiernych.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jednodniowego szkolenia  z podstaw pszczelarstwa, sprzedaży bezpośredniej i rolniczego handlu detalicznego, a także systemów jakości żywności w Polsce oraz 2-dniowych warsztatów praktycznych na zasadzie pszczelarskiego ABC.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6: Upowszechnianie wiedzy w zakresie dotyczącym zachowania różnorodności genetycznej roślin lub zwierząt.</t>
    </r>
  </si>
  <si>
    <r>
      <t>Cel operacji:</t>
    </r>
    <r>
      <rPr>
        <sz val="11"/>
        <color indexed="8"/>
        <rFont val="Calibri"/>
        <family val="2"/>
        <charset val="238"/>
        <scheme val="minor"/>
      </rPr>
      <t xml:space="preserve"> Zwiększenie udziału zainteresowanych stron we wdrażanie inicjatyw na rzecz rozwoju obszarów wiejskich. Związane jest to z poznaniem uwarunkowań formalno-prawnych i zastosowanych w praktyce rozwiązań organizacyjno-prawnych, dotyczących funkcjonowania inkubatorów kuchennych w środowiskach lokalnych (szczególnie w zakresie organizacji współpracy między inkubatorem, a rolnikami korzystającymi z jego usług), z poznaniem funkcjonujących w praktyce obiektów inkubatorów kuchennych w zakresie zastosowania rozwiązań budowlanych i technologicznych oraz poznaniem procesu produkcyjnego wspomagającego rozwój przetwórstwa rolno-spożywczego. </t>
    </r>
    <r>
      <rPr>
        <b/>
        <sz val="11"/>
        <color indexed="8"/>
        <rFont val="Calibri"/>
        <family val="2"/>
        <charset val="238"/>
        <scheme val="minor"/>
      </rPr>
      <t>Przedmiot operacji:</t>
    </r>
    <r>
      <rPr>
        <sz val="11"/>
        <color indexed="8"/>
        <rFont val="Calibri"/>
        <family val="2"/>
        <charset val="238"/>
        <scheme val="minor"/>
      </rPr>
      <t xml:space="preserve"> .Przedmiotem operacji jest organizacja 4-dniowego wyjazdu studyjnego w zakresie produktu lokalnego i zasad funkcjonowania inkubatorów kuchennych.</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
    </r>
  </si>
  <si>
    <r>
      <t xml:space="preserve">Cel operacji: </t>
    </r>
    <r>
      <rPr>
        <sz val="11"/>
        <color indexed="8"/>
        <rFont val="Calibri"/>
        <family val="2"/>
        <charset val="238"/>
        <scheme val="minor"/>
      </rPr>
      <t xml:space="preserve">Propagowanie wśród mieszkańców gminy Kołaki Kościelne, gminy Zambrów oraz gminy Szumowo instalacji związanych z odnawialnymi źródłami energii (OZE) a w szczególności przydomowych biogazowni oraz realizacji przez rolników wspólnych inwestycji w tym zakresie. </t>
    </r>
    <r>
      <rPr>
        <b/>
        <sz val="11"/>
        <color indexed="8"/>
        <rFont val="Calibri"/>
        <family val="2"/>
        <charset val="238"/>
        <scheme val="minor"/>
      </rPr>
      <t>Przedmiot operacji:</t>
    </r>
    <r>
      <rPr>
        <sz val="11"/>
        <color indexed="8"/>
        <rFont val="Calibri"/>
        <family val="2"/>
        <charset val="238"/>
        <scheme val="minor"/>
      </rPr>
      <t xml:space="preserve"> .Przedmiotem operacji jest organizacja wyjazdu studyjnego do Niemiec , w trakcie którego poruszone zostaną zagadnienia odnawialnych źródeł energii w tym przydomowych biogazowni oraz współpracy pomiędzy rolnikami w tym zakresie.  </t>
    </r>
    <r>
      <rPr>
        <b/>
        <sz val="11"/>
        <color indexed="8"/>
        <rFont val="Calibri"/>
        <family val="2"/>
        <charset val="238"/>
        <scheme val="minor"/>
      </rPr>
      <t xml:space="preserve">Temat operacji: </t>
    </r>
    <r>
      <rPr>
        <sz val="11"/>
        <color indexed="8"/>
        <rFont val="Calibri"/>
        <family val="2"/>
        <charset val="238"/>
        <scheme val="minor"/>
      </rPr>
      <t>Temat 5: Upowszechnianie wiedzy w zakresie optymalizacji wykorzystywania przez mieszkańców obszarów wiejskich zasobów środowiska naturalnego.</t>
    </r>
  </si>
  <si>
    <r>
      <t xml:space="preserve">Cel operacji: </t>
    </r>
    <r>
      <rPr>
        <sz val="11"/>
        <color indexed="8"/>
        <rFont val="Calibri"/>
        <family val="2"/>
        <charset val="238"/>
        <scheme val="minor"/>
      </rPr>
      <t xml:space="preserve">Rozwój i promocja lokalnych producentów, usług i produktów lokalnych, popularyzacji kuchni lokalnej i zdrowej żywności, a także rękodzieła ludowego oraz wymiana doświadczeń.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zorganizowanie kiermaszu zdrowej żywności i rękodzieła "NATURA I MY".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</si>
  <si>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r>
      <t xml:space="preserve">Cel operacji: </t>
    </r>
    <r>
      <rPr>
        <sz val="11"/>
        <color indexed="8"/>
        <rFont val="Calibri"/>
        <family val="2"/>
        <charset val="238"/>
        <scheme val="minor"/>
      </rPr>
      <t xml:space="preserve">Promocja lokalnych produktów bazujących na tradycyjnych recepturach wykonywanych przez mieszkańców terenów wiejskich, jak również umożliwienie nawiązywania kontaktów między twórcami a społecznością lokalną, a także wzajemnego poznania się, wymiany doświadczeń, podjęcia współpracy oraz wzajemnej inspiracji. </t>
    </r>
    <r>
      <rPr>
        <b/>
        <sz val="11"/>
        <color indexed="8"/>
        <rFont val="Calibri"/>
        <family val="2"/>
        <charset val="238"/>
        <scheme val="minor"/>
      </rPr>
      <t>Przedmiot operacji</t>
    </r>
    <r>
      <rPr>
        <sz val="11"/>
        <color indexed="8"/>
        <rFont val="Calibri"/>
        <family val="2"/>
        <charset val="238"/>
        <scheme val="minor"/>
      </rPr>
      <t xml:space="preserve">:.Przedmiotem operacji jest organizacja targów produktów lokalnych podczas dożynek w Gminie Łapy. </t>
    </r>
    <r>
      <rPr>
        <b/>
        <sz val="11"/>
        <color indexed="8"/>
        <rFont val="Calibri"/>
        <family val="2"/>
        <charset val="238"/>
        <scheme val="minor"/>
      </rPr>
      <t xml:space="preserve">Temat operacji: </t>
    </r>
    <r>
      <rPr>
        <sz val="11"/>
        <color indexed="8"/>
        <rFont val="Calibri"/>
        <family val="2"/>
        <charset val="238"/>
        <scheme val="minor"/>
      </rPr>
      <t xml:space="preserve">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
    </r>
  </si>
  <si>
    <r>
      <t xml:space="preserve">Cel operacji: </t>
    </r>
    <r>
      <rPr>
        <sz val="11"/>
        <color indexed="8"/>
        <rFont val="Calibri"/>
        <family val="2"/>
        <charset val="238"/>
        <scheme val="minor"/>
      </rPr>
      <t xml:space="preserve">Poznanie,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lokalnych twórców i artystów. </t>
    </r>
    <r>
      <rPr>
        <b/>
        <sz val="11"/>
        <color indexed="8"/>
        <rFont val="Calibri"/>
        <family val="2"/>
        <charset val="238"/>
        <scheme val="minor"/>
      </rPr>
      <t>Przedmiot operacji:</t>
    </r>
    <r>
      <rPr>
        <sz val="11"/>
        <color indexed="8"/>
        <rFont val="Calibri"/>
        <family val="2"/>
        <charset val="238"/>
        <scheme val="minor"/>
      </rPr>
      <t>.Przedmiotem operacji jest organizacja festynu sportowo-rekreacyjnego i pikniku rolniczego pn. „Powitanie Lata u Ossolińskich”.</t>
    </r>
    <r>
      <rPr>
        <b/>
        <sz val="11"/>
        <color indexed="8"/>
        <rFont val="Calibri"/>
        <family val="2"/>
        <charset val="238"/>
        <scheme val="minor"/>
      </rPr>
      <t xml:space="preserve"> Temat operacji: </t>
    </r>
    <r>
      <rPr>
        <sz val="11"/>
        <color indexed="8"/>
        <rFont val="Calibri"/>
        <family val="2"/>
        <charset val="238"/>
        <scheme val="minor"/>
      </rPr>
      <t>Temat 5: Upowszechnianie wiedzy w zakresie optymalizacji wykorzystywania przez mieszkańców obszarów wiejskich zasobów środowiska naturalnego; Temat 9: Promocja jakości życia na wsi lub promocja wsi jako miejsca do życia i rozwoju zawodowego.</t>
    </r>
  </si>
  <si>
    <r>
      <t xml:space="preserve">Cel operacji: </t>
    </r>
    <r>
      <rPr>
        <sz val="11"/>
        <color indexed="8"/>
        <rFont val="Calibri"/>
        <family val="2"/>
        <charset val="238"/>
        <scheme val="minor"/>
      </rPr>
      <t>Aktywizacja 50 osób z całego woj. podlaskiego i zapoznanie ich poprzez szkolenia i warsztaty z możliwościami realizacji inicjatyw na rzecz rozwoju obszarów wiejskich przez lokalne społeczności. Zwiększenie świadomości uczestników projektu o działaniach PROW 2014-2020 oraz KSOW skierowanych na obszary wiejskie. Pragniemy przez szkolenia poprawić świadomość mieszkańców o wsparciu jakie jest do nich skierowane i w jaki sposób można z niego korzystać. Aktywizacja mieszkańców wsi na rzecz podejmowania inicjatyw w zakresie rozwoju obszarów wiejskich, w tym kreowania nowych miejsc pracy, samorealizacji, poprawę jakości życia na wsi, promocja wsi jako miejsca do życia i rozwoju zawodowego na terenach wiejskich.</t>
    </r>
    <r>
      <rPr>
        <b/>
        <sz val="11"/>
        <color indexed="8"/>
        <rFont val="Calibri"/>
        <family val="2"/>
        <charset val="238"/>
        <scheme val="minor"/>
      </rPr>
      <t xml:space="preserve"> Przedmiot operacji: </t>
    </r>
    <r>
      <rPr>
        <sz val="11"/>
        <color indexed="8"/>
        <rFont val="Calibri"/>
        <family val="2"/>
        <charset val="238"/>
        <scheme val="minor"/>
      </rPr>
      <t xml:space="preserve">Przedmiotem operacji jest organizacja szkolenia pn. "Społeczny Lider Obszarów Wiejskich".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 Temat 13: Upowszechnianie wiedzy w zakresie planowania rozwoju lokalnego z uwzględnieniem potencjału ekonomicznego, społecznego i środowiskowego danego obszaru.</t>
    </r>
  </si>
  <si>
    <r>
      <t>Cel operacji:</t>
    </r>
    <r>
      <rPr>
        <sz val="11"/>
        <color indexed="8"/>
        <rFont val="Calibri"/>
        <family val="2"/>
        <charset val="238"/>
        <scheme val="minor"/>
      </rPr>
      <t xml:space="preserve"> Stworzenie mieszkańcom obszarów wiejskich warunków do poznania sposobów uzyskiwania dodatkowych źródeł dochodu.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związanej z tematyką produktów lokalnych, przedsiębiorczości i kreowania pozytywnego wizerunku wsi.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</si>
  <si>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r>
      <t xml:space="preserve">Cel operacji: </t>
    </r>
    <r>
      <rPr>
        <sz val="11"/>
        <color indexed="8"/>
        <rFont val="Calibri"/>
        <family val="2"/>
        <charset val="238"/>
        <scheme val="minor"/>
      </rPr>
      <t xml:space="preserve">Aktywizacja mieszkańców wsi oraz promowanie jakości życia na wsi. </t>
    </r>
    <r>
      <rPr>
        <b/>
        <sz val="11"/>
        <color indexed="8"/>
        <rFont val="Calibri"/>
        <family val="2"/>
        <charset val="238"/>
        <scheme val="minor"/>
      </rPr>
      <t xml:space="preserve">Przedmiot operacji: </t>
    </r>
    <r>
      <rPr>
        <sz val="11"/>
        <color indexed="8"/>
        <rFont val="Calibri"/>
        <family val="2"/>
        <charset val="238"/>
        <scheme val="minor"/>
      </rPr>
      <t xml:space="preserve"> Przedmiotem operacji jest organizacja bezpłatnych zajęć dla dzieci i młodzieży rozwijających zdolności plastyczne i manualne.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t>
    </r>
  </si>
  <si>
    <r>
      <t xml:space="preserve">Cel operacji: </t>
    </r>
    <r>
      <rPr>
        <sz val="11"/>
        <color indexed="8"/>
        <rFont val="Calibri"/>
        <family val="2"/>
        <charset val="238"/>
        <scheme val="minor"/>
      </rPr>
      <t>Zwiększenie wiedzy na temat praktycznego wykorzystania sera korycińskiego</t>
    </r>
    <r>
      <rPr>
        <b/>
        <sz val="11"/>
        <color indexed="8"/>
        <rFont val="Calibri"/>
        <family val="2"/>
        <charset val="238"/>
        <scheme val="minor"/>
      </rPr>
      <t>. Przedmiot operacji:</t>
    </r>
    <r>
      <rPr>
        <sz val="11"/>
        <color indexed="8"/>
        <rFont val="Calibri"/>
        <family val="2"/>
        <charset val="238"/>
        <scheme val="minor"/>
      </rPr>
      <t xml:space="preserve">  Przedmiotem operacji jest druk książki pn. „Sery Korycińskie – jak je ugryźć ?”- II edycja, z przepisami na potrawy z serem korycińskim. W publikacji zostało zebranych ponad sto przepisów na potrawy z serem korycińskim.. </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color indexed="8"/>
        <rFont val="Calibri"/>
        <family val="2"/>
        <charset val="238"/>
        <scheme val="minor"/>
      </rPr>
      <t xml:space="preserve"> </t>
    </r>
  </si>
  <si>
    <r>
      <t xml:space="preserve">Cel operacji: </t>
    </r>
    <r>
      <rPr>
        <sz val="11"/>
        <color indexed="8"/>
        <rFont val="Calibri"/>
        <family val="2"/>
        <charset val="238"/>
        <scheme val="minor"/>
      </rPr>
      <t xml:space="preserve">Ochrona tradycji i kultury wsi podlaskiej mającej ogromne znaczenie dla tożsamości mieszkańców i godnej ochrony dla dobra społeczeństwa wiejskiego oraz jego rozwoju, poprzez wsparcie włączenia społecznego.  </t>
    </r>
    <r>
      <rPr>
        <b/>
        <sz val="11"/>
        <color indexed="8"/>
        <rFont val="Calibri"/>
        <family val="2"/>
        <charset val="238"/>
        <scheme val="minor"/>
      </rPr>
      <t>Przedmiot operacji:</t>
    </r>
    <r>
      <rPr>
        <sz val="11"/>
        <color indexed="8"/>
        <rFont val="Calibri"/>
        <family val="2"/>
        <charset val="238"/>
        <scheme val="minor"/>
      </rPr>
      <t xml:space="preserve"> Przedmiotem operacji jest organizacja imprezy plenerowej pn. "Dzień Konia na Podlasiu XV edycja". </t>
    </r>
    <r>
      <rPr>
        <b/>
        <sz val="11"/>
        <color indexed="8"/>
        <rFont val="Calibri"/>
        <family val="2"/>
        <charset val="238"/>
        <scheme val="minor"/>
      </rPr>
      <t xml:space="preserve">Temat operacji: </t>
    </r>
    <r>
      <rPr>
        <sz val="11"/>
        <color indexed="8"/>
        <rFont val="Calibri"/>
        <family val="2"/>
        <charset val="238"/>
        <scheme val="minor"/>
      </rPr>
      <t>Temat 1: Aktywizacja mieszkańców obszarów wiejskich w celu tworzenia partnerstw na rzecz realizacji projektów nakierowanych na rozwój tych obszarów, w skład których wchodzą przedstawiciele sektora publicznego, sektora prywatnego oraz organizacji pozarządowych; Temat 6: Upowszechnianie wiedzy w zakresie dotyczącym zachowania różnorodności genetycznej roślin lub zwierząt;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r>
  </si>
  <si>
    <r>
      <t xml:space="preserve">Cel operacji: </t>
    </r>
    <r>
      <rPr>
        <sz val="11"/>
        <color indexed="8"/>
        <rFont val="Calibri"/>
        <family val="2"/>
        <charset val="238"/>
        <scheme val="minor"/>
      </rPr>
      <t xml:space="preserve">Uświadomienie uczestnikom konferencji: władzom samorządowym, rolnikom, doradcom oraz wszystkim pozostałym mieszkańcom obszarów wiejskich, jaki wpływ na środowisko i zdrowie ludzi ma palenie w piecach i na posesjach materiałów toksycznych, między innymi butelek, folii, opakowań plastikowych, typu PET oraz kartonów Tetra Pak.  </t>
    </r>
    <r>
      <rPr>
        <b/>
        <sz val="11"/>
        <color indexed="8"/>
        <rFont val="Calibri"/>
        <family val="2"/>
        <charset val="238"/>
        <scheme val="minor"/>
      </rPr>
      <t>Przedmiot operacji:</t>
    </r>
    <r>
      <rPr>
        <sz val="11"/>
        <color indexed="8"/>
        <rFont val="Calibri"/>
        <family val="2"/>
        <charset val="238"/>
        <scheme val="minor"/>
      </rPr>
      <t xml:space="preserve"> Przedmiotem operacji jest organizacja konferencji pn. "Smog - nie tylko w mieście". </t>
    </r>
    <r>
      <rPr>
        <b/>
        <sz val="11"/>
        <color indexed="8"/>
        <rFont val="Calibri"/>
        <family val="2"/>
        <charset val="238"/>
        <scheme val="minor"/>
      </rPr>
      <t xml:space="preserve">Temat operacji: </t>
    </r>
    <r>
      <rPr>
        <sz val="11"/>
        <color indexed="8"/>
        <rFont val="Calibri"/>
        <family val="2"/>
        <charset val="238"/>
        <scheme val="minor"/>
      </rPr>
      <t xml:space="preserve">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13: Upowszechnianie wiedzy w zakresie planowania rozwoju lokalnego z uwzględnieniem potencjału ekonomicznego, społecznego i środowiskowego danego obszaru. </t>
    </r>
  </si>
  <si>
    <r>
      <t>Cel operacji:</t>
    </r>
    <r>
      <rPr>
        <sz val="11"/>
        <color indexed="8"/>
        <rFont val="Calibri"/>
        <family val="2"/>
        <charset val="238"/>
        <scheme val="minor"/>
      </rPr>
      <t xml:space="preserve"> Promocja jakości życia na wsi oraz promocja wsi jako miejsca do życia i rozwoju zawodowego w szczególności wśród osób młodych w wieku do 35 roku życia, a także integracja lokalnej społeczności. Przedmiot operacji: Przedmiotem operacji jest organizacja imprezy plenerowej pn.  "Święto Gminy Zambrów".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t>
    </r>
  </si>
  <si>
    <r>
      <t>Cel operacji:</t>
    </r>
    <r>
      <rPr>
        <sz val="11"/>
        <rFont val="Calibri"/>
        <family val="2"/>
        <charset val="238"/>
        <scheme val="minor"/>
      </rPr>
      <t xml:space="preserve"> Promocja jakości życia na wsi, na które składają się zwyczaje i tradycja terenu gminy Kołaki Kościelne kierowana do ludzi młodych oraz przyjezdnych gości, ale też mieszkańców, jako miejsca bogatego zwyczajami i tradycją, miejsca wartego aby w nim pozostać oraz posiadającego duże możliwości do rozwoju ekologii i życia w bliskości natury. </t>
    </r>
    <r>
      <rPr>
        <b/>
        <sz val="11"/>
        <rFont val="Calibri"/>
        <family val="2"/>
        <charset val="238"/>
        <scheme val="minor"/>
      </rPr>
      <t>Przedmiot operacji</t>
    </r>
    <r>
      <rPr>
        <sz val="11"/>
        <rFont val="Calibri"/>
        <family val="2"/>
        <charset val="238"/>
        <scheme val="minor"/>
      </rPr>
      <t xml:space="preserve">: Przedmiotem operacji jest organizacja imprezy plenerowej prezentującej walory kulturowe i kulinarne Gminy Kołaki Kościelne. </t>
    </r>
    <r>
      <rPr>
        <b/>
        <sz val="11"/>
        <rFont val="Calibri"/>
        <family val="2"/>
        <charset val="238"/>
        <scheme val="minor"/>
      </rPr>
      <t>Temat operacji:</t>
    </r>
    <r>
      <rPr>
        <sz val="11"/>
        <rFont val="Calibri"/>
        <family val="2"/>
        <charset val="238"/>
        <scheme val="minor"/>
      </rPr>
      <t>Temat 9: Promocja jakości życia na wsi lub promocja wsi jako miejsca do życia i rozwoju zawodowego.</t>
    </r>
  </si>
  <si>
    <r>
      <rPr>
        <b/>
        <sz val="11"/>
        <color indexed="8"/>
        <rFont val="Calibri"/>
        <family val="2"/>
        <charset val="238"/>
        <scheme val="minor"/>
      </rPr>
      <t>Cel operacji:</t>
    </r>
    <r>
      <rPr>
        <sz val="11"/>
        <color indexed="8"/>
        <rFont val="Calibri"/>
        <family val="2"/>
        <charset val="238"/>
        <scheme val="minor"/>
      </rPr>
      <t xml:space="preserve">  Podniesienie poziomu wiedzy i kompetencji  LGD w procesie wdrażania RLKS. </t>
    </r>
    <r>
      <rPr>
        <b/>
        <sz val="11"/>
        <color indexed="8"/>
        <rFont val="Calibri"/>
        <family val="2"/>
        <charset val="238"/>
        <scheme val="minor"/>
      </rPr>
      <t>Przedmiot operacji:</t>
    </r>
    <r>
      <rPr>
        <sz val="11"/>
        <color indexed="8"/>
        <rFont val="Calibri"/>
        <family val="2"/>
        <charset val="238"/>
        <scheme val="minor"/>
      </rPr>
      <t xml:space="preserve"> Wsparcie kompetencyjne LGD w procesie wdrażania LSR/RLKS poprzez zorganizowanie forum LGD, wymiana doświadczeń LGD, upowszechnianie dobrych praktyk w zakresie RLKS. </t>
    </r>
    <r>
      <rPr>
        <b/>
        <sz val="11"/>
        <color indexed="8"/>
        <rFont val="Calibri"/>
        <family val="2"/>
        <charset val="238"/>
        <scheme val="minor"/>
      </rPr>
      <t xml:space="preserve">Temat operacji: </t>
    </r>
    <r>
      <rPr>
        <sz val="11"/>
        <color indexed="8"/>
        <rFont val="Calibri"/>
        <family val="2"/>
        <charset val="238"/>
        <scheme val="minor"/>
      </rPr>
      <t>Upowszechnianie wiedzy w zakresie planowania rozwoju lokalnego z uwzględnieniem potencjału ekonomicznego, społecznego i środowiskowego danego obszaru.</t>
    </r>
  </si>
  <si>
    <r>
      <rPr>
        <b/>
        <sz val="11"/>
        <color indexed="8"/>
        <rFont val="Calibri"/>
        <family val="2"/>
        <charset val="238"/>
        <scheme val="minor"/>
      </rPr>
      <t xml:space="preserve">Cel operacji: </t>
    </r>
    <r>
      <rPr>
        <sz val="11"/>
        <color indexed="8"/>
        <rFont val="Calibri"/>
        <family val="2"/>
        <charset val="238"/>
        <scheme val="minor"/>
      </rPr>
      <t xml:space="preserve">Upowszechnianie wiedzy o spółdzielczości oraz innych formach współpracy w sektorze rolnym. </t>
    </r>
    <r>
      <rPr>
        <b/>
        <sz val="11"/>
        <color indexed="8"/>
        <rFont val="Calibri"/>
        <family val="2"/>
        <charset val="238"/>
        <scheme val="minor"/>
      </rPr>
      <t xml:space="preserve">Przedmiot operacji: </t>
    </r>
    <r>
      <rPr>
        <sz val="11"/>
        <color indexed="8"/>
        <rFont val="Calibri"/>
        <family val="2"/>
        <charset val="238"/>
        <scheme val="minor"/>
      </rPr>
      <t xml:space="preserve">Informowanie mieszkańców obszarów wiejskich o możliwościach i zaletach współpracy w sektorze rolnym ze szczególnym uwzględnieniem spółdzielczości na przykładach włoskich. </t>
    </r>
    <r>
      <rPr>
        <b/>
        <sz val="11"/>
        <color indexed="8"/>
        <rFont val="Calibri"/>
        <family val="2"/>
        <charset val="238"/>
        <scheme val="minor"/>
      </rPr>
      <t xml:space="preserve">Temat operacji: </t>
    </r>
    <r>
      <rPr>
        <sz val="11"/>
        <color indexed="8"/>
        <rFont val="Calibri"/>
        <family val="2"/>
        <charset val="238"/>
        <scheme val="minor"/>
      </rPr>
      <t xml:space="preserve">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</si>
  <si>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Prezentacja i promocja ekologicznych, tradycyjnych i regionalnych produktów żywnościowych wysokiej jakości z województwa podlaskiego.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</si>
  <si>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r>
      <rPr>
        <b/>
        <sz val="11"/>
        <color indexed="8"/>
        <rFont val="Calibri"/>
        <family val="2"/>
        <charset val="238"/>
        <scheme val="minor"/>
      </rPr>
      <t xml:space="preserve">Cel operacji: </t>
    </r>
    <r>
      <rPr>
        <sz val="11"/>
        <color indexed="8"/>
        <rFont val="Calibri"/>
        <family val="2"/>
        <charset val="238"/>
        <scheme val="minor"/>
      </rPr>
      <t xml:space="preserve">Aktywizacja oraz wzmocnienie potencjału społecznego mieszkańców obszarów wiejskich. </t>
    </r>
    <r>
      <rPr>
        <b/>
        <sz val="11"/>
        <color indexed="8"/>
        <rFont val="Calibri"/>
        <family val="2"/>
        <charset val="238"/>
        <scheme val="minor"/>
      </rPr>
      <t>Przedmiot operacji: U</t>
    </r>
    <r>
      <rPr>
        <sz val="11"/>
        <color indexed="8"/>
        <rFont val="Calibri"/>
        <family val="2"/>
        <charset val="238"/>
        <scheme val="minor"/>
      </rPr>
      <t xml:space="preserve">kazanie najlepszych praktyk związanych z rozwojem obszrów wiejskich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obszarach innych niż wskazane w pkt. 4.7.   </t>
    </r>
  </si>
  <si>
    <r>
      <rPr>
        <b/>
        <sz val="11"/>
        <color indexed="8"/>
        <rFont val="Calibri"/>
        <family val="2"/>
        <charset val="238"/>
        <scheme val="minor"/>
      </rPr>
      <t>Cel operacji:</t>
    </r>
    <r>
      <rPr>
        <sz val="11"/>
        <color indexed="8"/>
        <rFont val="Calibri"/>
        <family val="2"/>
        <charset val="238"/>
        <scheme val="minor"/>
      </rPr>
      <t xml:space="preserve"> Celem operacji jest przekazanie rozwiązań i wiedzy w zakresie wytwarzania kosmetyków z lokalnych surowców przez mieszkańców obszarów wiejskich. </t>
    </r>
    <r>
      <rPr>
        <b/>
        <sz val="11"/>
        <color indexed="8"/>
        <rFont val="Calibri"/>
        <family val="2"/>
        <charset val="238"/>
        <scheme val="minor"/>
      </rPr>
      <t xml:space="preserve">Przedmiot operacji:  </t>
    </r>
    <r>
      <rPr>
        <sz val="11"/>
        <color indexed="8"/>
        <rFont val="Calibri"/>
        <family val="2"/>
        <charset val="238"/>
        <scheme val="minor"/>
      </rPr>
      <t xml:space="preserve">Zapoznanie uczestników warsztatów z metodami wytwarzania kosmetyków naturalnych oraz zachęcenie osób zamieszkujących obszary wiejskie do rozpoczęcia  przedsiębiorstwa w tym zakresie.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</si>
  <si>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Cel operacji:</t>
    </r>
    <r>
      <rPr>
        <sz val="11"/>
        <rFont val="Calibri"/>
        <family val="2"/>
        <charset val="238"/>
        <scheme val="minor"/>
      </rPr>
      <t xml:space="preserve"> Promocja dobrych praktyk rozwoju zrównoważonego obszarów wiejskich z wykorzystaniem walorów przyrodniczych, krajobrazowych i turystycznych województwa podlaskiego. </t>
    </r>
    <r>
      <rPr>
        <b/>
        <sz val="11"/>
        <rFont val="Calibri"/>
        <family val="2"/>
        <charset val="238"/>
        <scheme val="minor"/>
      </rPr>
      <t xml:space="preserve">Przedmiot operacji: </t>
    </r>
    <r>
      <rPr>
        <sz val="11"/>
        <rFont val="Calibri"/>
        <family val="2"/>
        <charset val="238"/>
        <scheme val="minor"/>
      </rPr>
      <t xml:space="preserve">Uświadomienie uczestnikom – mieszkańcom obszarów wiejskich, jakie walory ma ich region i jak mogą wykorzystywać bogactwo i różnorodność dziedzictwa kulturowego dla poprawy jakości życia i tworzenia nowych miejsc pracy.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</si>
  <si>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t>Dobre praktyki na obszarach wiejskich województwa pomorskiego</t>
  </si>
  <si>
    <t>sympozjum</t>
  </si>
  <si>
    <t>liczba sympozjów</t>
  </si>
  <si>
    <t>sztuk/1</t>
  </si>
  <si>
    <t>JST, oraganizacje pozarządowe, podmioty działające na rzecz rozwoju obszarów wiejskich,  przedsiębiorcy z obszrów wiejskich,  rolnicy, instytucje okołorolnicze</t>
  </si>
  <si>
    <t>Urząd Marszałkowski Województwa Pomorskiego</t>
  </si>
  <si>
    <t>ul. Okopowa 21/27, 80-810 Gdańsk</t>
  </si>
  <si>
    <t>liczba uczestników sympozjów</t>
  </si>
  <si>
    <t>liczba  publikacji</t>
  </si>
  <si>
    <t>tytuł/1</t>
  </si>
  <si>
    <t>beneficjenci/potencjalni beneficjenci, ogół społeczeństwa</t>
  </si>
  <si>
    <t>nakład (wersja drukowana)</t>
  </si>
  <si>
    <t>sztuk/1000</t>
  </si>
  <si>
    <t>liczba wersja elektroniczna</t>
  </si>
  <si>
    <t>sztuk/ 1</t>
  </si>
  <si>
    <t>badania/analiza</t>
  </si>
  <si>
    <t>liczba badan/analiz</t>
  </si>
  <si>
    <t xml:space="preserve">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przykładów/rozwiązań zrealizowanych i sfinansowanych ze środków PROW w perspektywie 2007 - 2013 oraz 2014-2020. 
W ramach operacji sfinansowane zostaną działania związane z organizacją  dwudniowego sympozjum.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W ramach spotkania zostaną zaprezentowane m.in. przykłady rozwiązań projektowych,  które wpływają na: funkcjonalność przestrzeni wsi, praktyczność - komfort użytkowania, bezpieczeństwo mieszkańców wsi, atrakcyjność i estetykę oraz dobre praktyki w gospodarstwach rolnych, przedsiębiorstwach przetwórstwa rolno-spożywczego i usług rolniczych. Spotkanie  pozwoli również na zaprezentowanie efektów wdrażania Programu poprzez wybrane projekty realizowane z jego środków na terenie Pomorza. Wydarzenie umożliwi również wyrażenie swoich refleksji, pomysłów dot. przyszłości pomorskiej wsi. 
</t>
  </si>
  <si>
    <t>osoba/150</t>
  </si>
  <si>
    <t>publikacja (wersja drukowana i elektroniczna)</t>
  </si>
  <si>
    <t>Pomorskie Święto Produktu Tradycyjnego</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</si>
  <si>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11-letnim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</si>
  <si>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 xml:space="preserve">targi/impreza plenerowa </t>
  </si>
  <si>
    <t>sztuka/40</t>
  </si>
  <si>
    <t>grupa bezposrednia: wystawcy (producenci lokalnych wyrobów żywnościowych w tym produktów tradycyjnych, przedstawiciele firm gastronomicznych, loklani przedsiębiorcy związani z sekotrem rolno-spożywczym, KGW); grupa pośrednia: ogół społeczeństwa</t>
  </si>
  <si>
    <t>liczba odwiedzających</t>
  </si>
  <si>
    <t>osoba/3500</t>
  </si>
  <si>
    <t>dzień/1</t>
  </si>
  <si>
    <t>liczba imprez towarzyszacych</t>
  </si>
  <si>
    <t>sztuka/1</t>
  </si>
  <si>
    <t>Kociewska Akademia Wiedzy - tworzenie (rozszerzanie) i wzmacnianie sieci kontaktów kociewskich LGD przez działania szkoleniowe i promocyjne</t>
  </si>
  <si>
    <t>Celem operacji jest tworzenie (rozszerzenie) i wzmacnianie sieci kontaktów dla dwóch lokalnych grup działania z terenu Kociewia z innymi podmiotami zajmującycmi się rozwojem gospodarczym z branży turystyki wiejskiej. Zaplanowane w ramach operacji zadania przyczynią się m.in. do zwiększenia wiedzy i umiejętności w obszarze: dostosowania ofert podmiotów z branży turystyki wiejskiej do rzeczywisyych potrzeb klientów, optymalizacji wykorzystania posiadanych zasobów oraz podniesienia poziomu działań promocyjnych, co wzmocni przedsiębiorczość na obszarze objętym operacją, a także zaowocuje tworzeniem kontaktów pomiędzy kociewskimi lokalnymi grupami działania.</t>
  </si>
  <si>
    <t>przedstawiciele sektora  gospodarczego, publicznego i społecznego związani z branżą turystyki wiejskiej na obszarze Kociewia</t>
  </si>
  <si>
    <t>Lokalna Grupa Działania "Wstęga Kociewia"</t>
  </si>
  <si>
    <t>ul. Wyszyńskiego 3/1, 83-110 Tczew</t>
  </si>
  <si>
    <t>w tym liczba przedstawicieli LGD</t>
  </si>
  <si>
    <t>liczba tytułów  publikacji</t>
  </si>
  <si>
    <t>Lokalne Grupy Działania na rzecz Rezerwatu Biosfery UNESCO MaB Bory Tucholskie</t>
  </si>
  <si>
    <t>Celem operacji jest zwiększenie świadomości ekologicznej mieszkańców z terenu trzech lokalnych grup działania i ich włączenie w proces zrównoważonego rozwoju tych obszarów. Zaplanowane w ramach operacji zadania przyczynią się m.in. do upowszechniania wiedzy nt. funkcjonowania Rezerwatu Biosfery Bory Tucholskie.</t>
  </si>
  <si>
    <t>przedstawiciele sektora publicznego z powiatu chojnickiego, kościerskiego, starogardzkiego, bytowskiego</t>
  </si>
  <si>
    <t>Stowarzyszenie Lokalna Grupa Działania Sandry Brdy</t>
  </si>
  <si>
    <t>ul. Wysoka 3, 89-600 Chojnice</t>
  </si>
  <si>
    <t>film informacyjny</t>
  </si>
  <si>
    <t>liczba audycji</t>
  </si>
  <si>
    <t xml:space="preserve">mieszkańcy obszaru Rezerwatu Biosfery Bory Tucholskie </t>
  </si>
  <si>
    <t xml:space="preserve">łaczna liczba osób oglądających </t>
  </si>
  <si>
    <t>Jak promować region i aktywizować mieszkańców Północnych Kaszub - inspiracje i przykłady w ramach cyklu działań ukierunkowanych na rzecz zwiększenia efektywności wdrażania projektów współpracy międzyterytorialnej i międzynarodowej Stowarzyszenia PLGR</t>
  </si>
  <si>
    <t>Celem operacji jest aktywizacja mieszkańców na rzecz współdziałania i współpracy w głównych obszarach rozwojowych Ziemi Puckiej. Zaplanowane w ramach operacji zadania przyczynią się m.in. do zwiększenia efektywności realizacji projektów współpracy w obszarze promocji i wsparcia produktów lokalnych oraz sieciowania i współpracy podmiotów gospodarczych, samorządów oraz organizacji pozarządowych na rzecz zrównoważonego rozwoju obszaru PLGR w opraciu o przykłady krajowych i zagranicznych rozwiązań.</t>
  </si>
  <si>
    <t>wyjazd studyjny krajowy</t>
  </si>
  <si>
    <t>przedstawiciele wszystkich sektorów skupionych w ramach Stowarzyszenia PLGR</t>
  </si>
  <si>
    <t>Stowarzyszenie Północnokaszubska Lokalna Grupa Rybacka</t>
  </si>
  <si>
    <t xml:space="preserve"> ul. Portowa 15, 84-120 Władysławowo</t>
  </si>
  <si>
    <t>w tym liczba przedstwicieli LGD</t>
  </si>
  <si>
    <t>wyjazd studyjny zagraniczny</t>
  </si>
  <si>
    <t>Organizacja warsztatów z wytwarzania produktów i potraw charakterystycznych dla obszaru Szwajcarii Kaszubskiej</t>
  </si>
  <si>
    <t xml:space="preserve">Celem operacji jest podniesienie poziomu wiedzy w obszarze małego przetwórstwa lokalnego wsród społeczności obszaru Szwajcarii Kaszubskiej. Dzięki zaplanowanym w ramach operacji zadaniom mieszakńcy Szwajcarii Kaszubskiej zostaną przeszkoleni z zakresu wyrobu chleba, serów, nalewek, wędlin i potraw charakterystycznych dla tego regionu. </t>
  </si>
  <si>
    <t xml:space="preserve">warsztaty </t>
  </si>
  <si>
    <t>przedsiębiorcy z obszaru Szwajcarii Kaszubskiej działający w branży usług turystycznych i okołoturystycznych</t>
  </si>
  <si>
    <t>Stowarzyszenie Turystyczne Kaszuby</t>
  </si>
  <si>
    <t>ul. Klasztorna 1, 83-300 Kartuzy</t>
  </si>
  <si>
    <t xml:space="preserve">Celem operacji jest inicjowanie współpracy pomiędzy LGD "Kaszubska Droga", a lokalnymi grupami działania z regionu Lombardia we Włoszech w zakresie międzynarodowego projektu współpracy . Zaplanowane w ramach operacji zadania przyczynią się do aktywizacji mieszkańców obszarów wiejskich w celu tworzenia partnerstw na rzecz realizacji projektów nakierowanych na rozwój tych obszarów. </t>
  </si>
  <si>
    <t>przedstawiciele trzech sektorów: publicznego, gospodarczego i społecznego z terenu LGD "Kaszubska Droga"</t>
  </si>
  <si>
    <t>Stowarzyszenie Lokalna Grupa Działania "Kaszubska Droga"</t>
  </si>
  <si>
    <t>ul. J. Wilczka 7, 84-242 Luzino</t>
  </si>
  <si>
    <t>"Innowacyjny Młody Rolnik" - cykl konferencji</t>
  </si>
  <si>
    <t>Celem operacji jest przekazanie wiedzy rolnikom oraz przedstawienie rezultatów zastosowania innowacyjnych produktów, procesów i technologii, innowacyjnej organizacji pracy, innowacyjnego marketingu jakie mozna wdrozyć w gospodarstwach rolnych. Zaplanowane w ramach operacji zadania przyczynią się m.in. do zwiększenia udziału rolników we wdrażaniu w gospodarstwach rolnych innowacyjnych rozwiązań przyczyniających się do wzrostu ich konkurencyjności jak i do optymalizacji korzystania z zasobów środowiska naturalnego, zwiększenia liczby rolników korzystajacych z dotacji PROW 2014-2020 jako źródła finansowania innowacyjnych przedsięwzięć.</t>
  </si>
  <si>
    <t>rolnicy</t>
  </si>
  <si>
    <t>Lubań, ul. T. Maderskiego 3, 83-422 Nowy Barkoczyn</t>
  </si>
  <si>
    <t>Pomorska Wojewódzka 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</si>
  <si>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oraz rentowność gospodarstw rolnych zajmujacych się hodowlą zwierząt.</t>
  </si>
  <si>
    <t>rolnicy, hodowcy zwierząt, członkowie grup producentów rolnych, przedstwiciele sektora rolnego związanego z hodowlą i żywieniem zwierząt, mieszkańcy obszarów wiejskich</t>
  </si>
  <si>
    <t>szacowana liczba uczestników wystawy</t>
  </si>
  <si>
    <t>94 wystawców, 15 000 odwiedzających</t>
  </si>
  <si>
    <t>Pomorskie organizacje na rzecz rozwoju rolnictwa - tworzenie sieci współpracy partnerskiej, wymiana dobrych praktyk pomiędzy podmiotami zainteresowanymi rozwojem obszarów wiejskich w perspektywie unijnej oraz inicjatywy Trójmorza - studyjny wyjazd do Chorwacji</t>
  </si>
  <si>
    <t>Celem operacji jest stworzenie sieci współpracy partnerskiej, wymiana dobrych praktyk pomiędzy podmiotami zainteresowanymi rozwojem obszarów wiejskich.  Zaplanowane w ramach operacji zadania przyczynią się m.in. do pozyskania wiedzy, wymiany dobrych praktyk  w zakresie funkcjonowania gospodarstw rolnych, w tym ogrodniczych, sadowniczych czy związanych z  produkcją bydła, hodowlą owiec. Operacja przyczyni się również do ustalenia obszaru możliwej współpracy i ich wspólnego wpływu na kształtowanie spójnego, zrównoważonego, regionalnego podejścia do rozwoju obszarów wiejskich na Pomorzu.</t>
  </si>
  <si>
    <t>rolnicy, przedstawiciele agencji rządowych działających w otoczeniu rolnictwa</t>
  </si>
  <si>
    <t>Pomorska Izba Rolnicza</t>
  </si>
  <si>
    <t>ul. Z. Wróblewskiego 3, 83-000 Pruszcz Gdański</t>
  </si>
  <si>
    <t xml:space="preserve">w tym liczba doradców rolniczych </t>
  </si>
  <si>
    <t>Wystawa specjalistyczna - Czempionat koni rasy polski koń zimnokrwisty w typie sztumskim jako element promocji ochrony zasobów genetycznych zwierząt gosposdarskich</t>
  </si>
  <si>
    <t>Celem operacji jest wymiana wiedzy pomiędzy podmiotami uczestniczącymi w rozwoju obszarów wiejskich związanymi z chowem i hodowlą zwierząt, a w szczególności koni oraz promocja współpracy między nimi. Zaplanowane w ramach operacji zadania przyczynią się m.in. do nabycia wiedzy i umiejetności praktycznych związanych z hodowlą zwierząt oraz pracami hodowlanymi w gospodarstwie rolnym na przykładzie koni rasy polski koń zimnokrwisty w typie sztumskim, upowszechniania wiedzy w zakresie dot. zachowania różnorodności genetycznej zwierząt oraz ukazanie postępu hodowlanego.</t>
  </si>
  <si>
    <t>25 wystawców, 40 000 odwiedzających</t>
  </si>
  <si>
    <t>młodzi hodowcy koni rasy polski</t>
  </si>
  <si>
    <t>hodowcy koni zimnokrwistych w typie sztumskim</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</si>
  <si>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</si>
  <si>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i rentowność gospodarstw rolnych zajmujących się hodowlą zwierząt.</t>
  </si>
  <si>
    <t>80 wystawców, 15 000 odwiedzających</t>
  </si>
  <si>
    <t>młodzi hodowcy zwierząt hodowlanych</t>
  </si>
  <si>
    <t>III Festiwal Truskawek Kaszubskich</t>
  </si>
  <si>
    <t>Celem operacji jest zwiększenie zainteresowania produktem regionalnym "truskawką kaszubską" i promocja wyróżników produktu wytwarzanego w ramach systemu jakości żywności ChOG wśród rolników, konsumentów i przedstawicieli podmiotów mających wpływ na zrównoważony rozwój regionu. Zaplanowane w ramach operacji zadania przyczynią się m.in. do przekazania informacji rolnikom o możliwości, zasadach i korzyściach z przystępowania do systemów jakości żywności, zwiększenia świadomości konsumentów w zakresie cech szczególnych odróżniających certyfikowane truskawki kaszubskie od truskawek produkowanych systemem konwencjonalnym, zachęcenie podmiotów z branży spożywczej do wykorzystania truskawki kaszubskiej w ofercie gastronomicznej.</t>
  </si>
  <si>
    <t>liczba imprez plenerowych</t>
  </si>
  <si>
    <t>mieszkańcy Kaszub, turyści, rolnicy, przedstawiciele gastronomii, obiektów hotelarskich</t>
  </si>
  <si>
    <t>Gminny Ośrodek Kultury Sportu i Rekreacji w Chmielnie</t>
  </si>
  <si>
    <t>ul. Gryfa Pomorskiego 20, 83-333 Chmielno</t>
  </si>
  <si>
    <t>rolnicy, przedstawiciele pomorskich instytucji związanych z rozwojem obszarów wiejskich, przedstawiciele gastronomii, obiektów hotelarskich</t>
  </si>
  <si>
    <t>w tym liczba doradców rolniczych</t>
  </si>
  <si>
    <t>szacowana liczba uczestników imprez plenerowych</t>
  </si>
  <si>
    <t>Zadania samorządów lokalnych, gospodarczych aktywizujące obszary wiejskie województwa pomorskiego</t>
  </si>
  <si>
    <t>Celem operacji jest zaangażowanie przedstawicieli samorządów lokalnych oraz instytucji współpracujących z samorządem odpowiedzialnych za podejmowanie kluczowych decyzji, mających wpływ na poprawę poziomu satysfakcji z życia na wsi. Zaplanowane w ramach operacji zadania przyczynią się m.in. do wymiany wiedzy i doświadczeń zawodowych, podniosą wiedzę i umiejętności o nowe informacje i doświadczenia, które wykorzystają w wypełnianiu swoich obowiązków zawodowych oraz zaangażują się w nowe inicjatywy.</t>
  </si>
  <si>
    <t xml:space="preserve">seminarium </t>
  </si>
  <si>
    <t>wójtowie/burmistrzowie, starostowie, radni, pracownicy merytoryczni urzędów gmin i powiatów, przedstawiciele samorządów gospodarczych, przedstawiciele NGO, przedsiębiorcy prowadzący działalność gospodarczą na obszarach wiejskich</t>
  </si>
  <si>
    <t>Związek Gmin Pomorskich</t>
  </si>
  <si>
    <t>ul. Okopowa 21/27 lok. 389, 80-810 Gdańsk</t>
  </si>
  <si>
    <t>w tym liczba doradców</t>
  </si>
  <si>
    <t>Pomorskie Forum Agroturystyczne "Potrzeby i możliwości rozwoju agroturystyki na wsi"</t>
  </si>
  <si>
    <t>Celem operacji jest zwiększenie wiedzy w zakresie funkcjonowania gospodarstw agroturystycznych i wdrażania w nich nowych inicjatyw. Przedmiotem operacji będzie zoorganizowanie konferencji i warsztatów  dot. rozwoju agroturystyki w województwie pomorskim oraz wydanie publikacji opisującej problematykę turystyki wiejskiej. Zaplanowane w ramach operacji zadania przyczynią się m.in. do uświadomienia mieszkańców wsi o dodatkowych żródłach dochodu i jakości programów agroturystycznych oraz przygotowania rozwiązań mających na celu konsolidację działań w województwie pomorskim w zakresie funkcjonowania i rozwoju turystyki wiejskiej.</t>
  </si>
  <si>
    <t>właściciele gospodarstw agroturystycznych, przedsiębiorcy branży turystycznej, przedstawiciele instytucji okołoturystycznych, wspierających działalność rolników, przedstawiciele samorządów, organizacji pozarządowych związanych  z turystyką wiejską</t>
  </si>
  <si>
    <t>Gminny Ośrodek Kultury  w Somoninie</t>
  </si>
  <si>
    <t>ul. Ceynowy 1A, 83-314 Somonino</t>
  </si>
  <si>
    <t>Pszczółkowskie Forum Pszczelarskie - Wielki Dzień Pszczół</t>
  </si>
  <si>
    <t xml:space="preserve">Celem operacji jest zapewnienie wymiany wiedzy i doświadczeń w zakresie rozwoju lokalnego pszczelarstwa. Planowana operacja ma za zadanie promować bezpieczne genetycznie i środowiskowo metody hodowli pszczelej oraz produkcji wysokiej jakości miodu, upowszechnić wiedzę z zakresu bioróżnorodności oraz promować pszczelarstwo jako zawód wykonywany w zgodzie z przyrodą. </t>
  </si>
  <si>
    <t>pszczelarze, przedstawiciele ośrodków badawczych, mieszkańcy gminy</t>
  </si>
  <si>
    <t>Gmina Pszczółki</t>
  </si>
  <si>
    <t>ul. Pomorska 18, 83-032 Pszczółki</t>
  </si>
  <si>
    <t>w tym liczba przestawicieli LGD</t>
  </si>
  <si>
    <t>Dębnicka akademia lokalnych liderów</t>
  </si>
  <si>
    <t xml:space="preserve">Celem operacji jest aktywizacja mieszkańców wsi, w tym  wykreowanie lokalnych liderów. Przedmiotem operacji będzie zorganizowanie akademii lokalnych liderów poprzez organizację cyklicznych zajęć i warsztatów dla sołtysów/członków rad sołeckich oraz lokalnych liderów w zakresie tematów związanych z efektywniejszym zarządzaniem wsią, pozyskiwaniem środków zewnętrznych na lokalne inicjatywy, aktywizowaniem mieszkańców wsi. Zaplanowane w ramach operacji zadania przyczynią się do zwiększenia integracji lokalnej społeczności, włączenie osób wykluczonych w życie społeczne, rozwoju lokalnych incjatyw służących ożywieniu i rozwojowi obszarów wiejskich. </t>
  </si>
  <si>
    <t xml:space="preserve">sołtysi, członkowie rad sołeckich, lokalni liderzy </t>
  </si>
  <si>
    <t>Gmina Dębnica Kaszubska</t>
  </si>
  <si>
    <t>ul. Ks. A. Kani 16 a, 76-248 Dębnica Kaszubska</t>
  </si>
  <si>
    <t>Organizacja Dożynek Gminnych, Powiatowych i Wojewódzkich</t>
  </si>
  <si>
    <t xml:space="preserve">Celem operacji jest aktywizacja mieszkańców obszarów wiejskich i zwiększenie tożsamości lokalnej poprzez organizację wydarzenia o zasięgu wojewódzkim promującego regionalne dziedzictwo i tradycje rolnicze na terenach wiejskich. Przedmiotem operacji będzie realizacja wspólnie z przedstawicielami lokalnych organizacji i samorządów województwa pomorskiego, tradycyjnego programu obchodów święta plonów w tym konkursu na najpiękniejszy wieniec dożynkowy. </t>
  </si>
  <si>
    <t>rolnicy, mieszkańcy województwa</t>
  </si>
  <si>
    <t>Krokowskie Centrum Kultury w Krokowej</t>
  </si>
  <si>
    <t>ul. Żarnowiecka 29, 84-110 Krokowa</t>
  </si>
  <si>
    <t>szacowana liczba uczestników imprezy plenerowej</t>
  </si>
  <si>
    <t>Warsztaty rękodzielnicze i zielarskie formą aktywizacji środowiska wiejskiego Gmin Słupsk i Damnica poprzez aktywne kultywowanie tradycji</t>
  </si>
  <si>
    <t>Celem operacji jest aktywizacja i budowanie tożsamości lokalnej mieszkańców poprzez kultywowanie i pielęgnowanie tradycji, zwyczajów ludowych, wiedzy przekazywanej z pokolenia na pokolenie, a zwłaszcza tradycji rękodzielniczych obecnie zanikających na wsi. Przedmiotem operacji będzie organizacja cyklu warszatów garncarskich, wikliniarskich oraz zielarskich. Zaplanowane w ramach operacji zadania przyczynią się do nabycia nowych umiejętnosci, kompetencji związanych z regionalnym rękodziełem, co w dalszej perspektywie zaowocuje zrzeszeniem się mieszkańców w kołach twórczych lub rozpoczęciem własnej działalności gospodarczej.</t>
  </si>
  <si>
    <t>mieszkańcy gmin Słupsk i Damnica</t>
  </si>
  <si>
    <t>Centrum Kultury i Biblioteka Publiczna Gminy Słupsk</t>
  </si>
  <si>
    <t>ul. Główna 65, 76-200 Głobino</t>
  </si>
  <si>
    <t>Uaktywnienie mieszkańców Gminy Tuchomie poprzez zajęcia warsztatowe</t>
  </si>
  <si>
    <t>Celem operacji jest aktywizacja i integracja międzypokoleniowa mieszkańców Gminy Tuchomie. Przedmiotem operacji jest stworzenie ludziom dojrzałym i młodym warunków do integracji i utrzymania kontaktów ze środowiskiem poprzez działania związane z organizacją warsztatów rękodzielniczych, rehabilitacyjno-ruchowych, z aktywizacji społecznej oraz kulinarnych.   Zaplanowane w ramach operacji zadania przyczynią się do podejmowania przez mieszkańców inicjatyw w zakresie rozwoju obszarów wiejskich, w tym służących włączeniu społecznemu osób starszych, przeciwdziałaniu marginalizacji społecznej i wykluczeniu poprzez kształcenie umiejętności pełnienia ról społecznych, promocji zdrowego stylu życia, aktywnego spędzania czasu oraz umożliwienia mieszkańcom odkrywania  i rozwijania zainteresowań oraz talentów.</t>
  </si>
  <si>
    <t>mieszkańcy gminy Tuchomie</t>
  </si>
  <si>
    <t>Gmina Tuchomie</t>
  </si>
  <si>
    <t>ul. Jana III Sobieskiego 16, 77-133 Tuchomie</t>
  </si>
  <si>
    <t>Wieś z historią, jadłem i teatrem płynąca</t>
  </si>
  <si>
    <t>Celem operacji jest aktywizacja mieszkańców gminy Debrzno do działań na rzecz rozwoju środowiska lokalnego poprzez realizację cyklu warsztatów: teatralno-dramowych, artystycznych (związanych z rękodziełem), kulinarnych, a także popularyzowanie wiedzy na temat miasta i gminy Debrzno poprzez szkolenie i publikację dot. Questu historycznego. Zaplanowane w ramach operacji zadania przyczynią się do podniesienia umiejętności nawiązywania kontaktów międzyludzkich oraz zdolności komunikacyjnych z otoczeniem, kształtowania postawy odpowiedzialności, promocji zdrowego trybu życia oraz poznania historii swego miejsca, kultury i tradycji.</t>
  </si>
  <si>
    <t>mieszkańcy miasta i gminy Debrzno</t>
  </si>
  <si>
    <t>Stowarzyszenie "Na Rzecz Rozwoju Miasta i Gminy Debrzno"</t>
  </si>
  <si>
    <t>ul. Ogrodowa 26, 77-310 Debrzno</t>
  </si>
  <si>
    <t>1 i 3</t>
  </si>
  <si>
    <t>Konferencja agroturystyczna i konkurs dla gospodarstw edukacyjnych i agroturystycznych w województwie pomorskim</t>
  </si>
  <si>
    <t xml:space="preserve">Celem operacji jest dotarcie z informacją do rolników oraz ich mobilizacja do podejmowania i rozwoju działalności pozarolniczej poprzez zorganizowanie konferencji, która dostarczy wiedzy i informacji z zakresu przedsiębiorczości, w tym możliwości wsparcia finansowego na rozwój różnych form przedsiębiorczości na wsi, nowych trendów w turystyce wiejskiej oraz konkursu dla gospodarstw rolnych prowadzących edukację w zagrodzie wpisanych do Ogólnopolskiej Sieci Zagród Edukacyjnych i gospodarstw agroturystycznych. </t>
  </si>
  <si>
    <t>rolnicy, właściciele gospodarstw agroturystycznych, przedsiębiorcy, przedstawiciele jst, doradcy</t>
  </si>
  <si>
    <t>Wyjazd studyjny zagraniczny</t>
  </si>
  <si>
    <t>Przedmiotem operacji jest zorganiozwanie wyjazdu studyjnego do Szwecji, którego celem jest promocja współpracy w sektorze rolnym. Zakres tematyczny: gospodarstwa agrotursytczne, gospodarstwa edukacyjne, produkty regionalne, sprzedaż bezpośrednia</t>
  </si>
  <si>
    <t>liczba wyjazdów/wizyt studyjnych</t>
  </si>
  <si>
    <t>Partnerzy KSOW, rolnicy, osoby prowadzące gospodarstwa edukacyjne/agroturystyczne, przedstawiciele instytucji działających na rzecz rozwoju obszarów wiejskich etc.</t>
  </si>
  <si>
    <t>Samorząd Województwa Ślaskiego</t>
  </si>
  <si>
    <t>ul. Ligonia 46/ 40-037 Katowice</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</si>
  <si>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</si>
  <si>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</si>
  <si>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</si>
  <si>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Sołtysi z województwa śląskiego, przedstawiciele instytucji działających na rzecz rolnictwa, rozwoju obszarów wiejskich oraz Partnerzy KSOW</t>
  </si>
  <si>
    <t>Biuletyny  i broszury szansą podniesienia efektywności i opłacalności produkcji roślinnej</t>
  </si>
  <si>
    <t>Głównym celem operacji jets dostarczenie informacji służbą doradczym oraz instytucjom obługujacych sektor rolny na temat najlepszych odmian gatunków roślin w województwie śląskim. Tematy operacji: 4.8, 4.13.</t>
  </si>
  <si>
    <t xml:space="preserve">Liczba tytułów publikacji </t>
  </si>
  <si>
    <t xml:space="preserve">2 publikacje o nakładzie: Biuletyn – 1500 szt., Broszura – 3000 szt.
</t>
  </si>
  <si>
    <t>Producenci rolni, doradztwo rolnicze, firmy handlowo-nasienne, instytucje obsługujące sektor rony w woj. śląskim</t>
  </si>
  <si>
    <t>I, II, III</t>
  </si>
  <si>
    <t xml:space="preserve">COBORU Stacja Doświadczalna Oceny Omian  w Pawłowicach </t>
  </si>
  <si>
    <t>ul. Wiejska 25, 44-180 Toszek</t>
  </si>
  <si>
    <t xml:space="preserve">XXIII Gliwicki Kiermasz Żywności Ekologicznej i Tradycyjnej – natura, zdrowie, kultura </t>
  </si>
  <si>
    <t>Skrócenie łańcucha dostaw żywności poprzez organizację XXIII Gliwickiego Kiermaszu Żywności Ekologicznej i Tradycyjnej – natura, zdrowie, kultura. Tematy operacji: 4.3.</t>
  </si>
  <si>
    <t>Liczba targów/ Szacowana liczba uczestników targów</t>
  </si>
  <si>
    <t xml:space="preserve"> sztuk 1 /  2000 uczestników</t>
  </si>
  <si>
    <t>Rolnicy i przetwórcy ekologiczni i tradycyjni</t>
  </si>
  <si>
    <t xml:space="preserve">Polski Klub Ekologiczny w Krakowie Koło Miejskie w Gliwicach   </t>
  </si>
  <si>
    <t xml:space="preserve"> ul. Ziemowita 1 lok. III p.,                                          44-100 Gliwice</t>
  </si>
  <si>
    <t>Rozwój obszarów wiejskich w świetle przepisów europejskich</t>
  </si>
  <si>
    <t>Celem operacji jest wzrost poziomu wiedzy mieszkańców Gminy Pilica na temat sposobu interpretowania przepisów unijnych i aktów prawnych związanych z rozwojem obszarów wiejskich. Tematy operacji: 4.1, 4.2, 4.7, 4.8,4.9, 4.11, 4.12, 4.13.</t>
  </si>
  <si>
    <t>Liczba szkoleń/Liczba uczestników/ w tym liczba przedstawicieli LGD</t>
  </si>
  <si>
    <t>1 szkolenie/42 uczestników/ 4 przedstawicieli LGD</t>
  </si>
  <si>
    <t>Mieszkańcy Gminy Pilica tj: rolnicy, osoby należące do stowarzyszeń i organizacji pozarządowych działających na terenie Gminy Pilica</t>
  </si>
  <si>
    <t xml:space="preserve">Gmina Pilica  </t>
  </si>
  <si>
    <t>ul. Żarnowiecka 46a, 42-436 Pilica</t>
  </si>
  <si>
    <t>Akademia Liderów Rozwoju Obszarów Wiejskich</t>
  </si>
  <si>
    <t>Głównym celem projektu jest wymiana wiedzy oraz aktywizacja i edukacja młodych rolników i uczniów szkół rolniczych na temat rozwoju obszarów wiejskich, służąca zwiększeniu ich udziału w podejmowaniu inicjatyw na rzecz rozwoju OW. Tematy operacji: 4.1, 4.3, 4.4, 4.5, 4.7, 4.8, 4.9, 4.12, 4.13</t>
  </si>
  <si>
    <t>Liczba szkoleń/ Liczba uczestników</t>
  </si>
  <si>
    <t>2 szkolenia/ 150- uczestnicy szkolenia e-learning oraz 50- uczestnicy szkolenia stacjonarnego</t>
  </si>
  <si>
    <t xml:space="preserve">Grupę docelową projektu będą stanowili:
- szkolenia e-learningowe z zakresu opisanego w załączniku: uczniowie szkół średnich o profilu rolniczym lub pokrewnym  (np. technik hodowca koni, ogrodnik) oraz młodzi rolnicy i domownicy rolników w wieku od 16 do 35 r.ż. zamieszkujący obszary wiejskie województwa śląskiego;
- w przypadku szkolenia z wyjazdem studyjnym – 50 uczniów szkół rolniczych oraz młodych rolników i domowników rolników w wieku od 16 do 35 r.ż. zamieszkujący obszary wiejskie województwa śląskiego. 
</t>
  </si>
  <si>
    <t>ul. Tkacka 5 lok. 6, 42-200 Częstochowa</t>
  </si>
  <si>
    <t>Regionalne Spotkania z Tradycją - Przegląd Zespołów KGW</t>
  </si>
  <si>
    <t>Aktywizacja społeczna mieszkańców obszarów wiejskich poprzez organizację Regionalnych Spotkań z Tradycją – Przegląd Zespołów KGW. Tematy operacji: 4.1, 4.9, 4.13</t>
  </si>
  <si>
    <t>Liczba imprezy plenerowej/Liczba uczestników</t>
  </si>
  <si>
    <t xml:space="preserve">1 impreza/ 1000 uczestników </t>
  </si>
  <si>
    <t xml:space="preserve">Mieszkańcy obszarów wiejskich woj. śląskiego </t>
  </si>
  <si>
    <t>Rejonowy Związek Rolników, Kółek i Organizacji Rolniczych w Bielsku-Białej</t>
  </si>
  <si>
    <t>ul. Sobieskiego 105, 43-300 Bielsko-Biała</t>
  </si>
  <si>
    <t>Jurajski Festiwal Kultury Ludowej</t>
  </si>
  <si>
    <t>Aktywizacja mieszkańców wsi na rzecz podejmowania inicjatyw służących włączeniu społecznemu, w szczególności osób starszych, młodzieży, niepełnosprawnych, mniejszości narodowych i innych osób wykluczonych społecznie. Tematy operacji: 4.1, 4.9, 4.12, 4.13.</t>
  </si>
  <si>
    <t xml:space="preserve">1 impreza/ 800 uczestników </t>
  </si>
  <si>
    <t>Mieszkańcy obszaru powiatu zawierciańskiego i powiatów ościennych, turyści, pasjonaci folkloru;
zespoły folklorystyczne, kapele, śpiewacy, rękodzielnicy, wytwórcy produktów lokalnych</t>
  </si>
  <si>
    <t>Lokalna Grupa Działania „Perła Jury” w Łazach</t>
  </si>
  <si>
    <t>ul. Jesionowa 1,       42-450 Łazy</t>
  </si>
  <si>
    <t>Publikacja wydawnictwa „Bogu na chwałę. Ludziom na pożytek” - Ochotnicze Straże Pożarne Powiatu Kłobuckiego</t>
  </si>
  <si>
    <t>Celem operacji jest wydanie publikacji, która ma za zadnie wzbudzić entuzjazm wśród grupy docelowej dla przejawów takiej aktywności, jak działalność OSP. Celem operacji jest zwiększenie świadomości 2000 młodych ludzi, osób starszych, niepełnosprawnych, mniejszości narodowych i innych osób wykluczonych społecznie-beneficjentów oraz zwiększenie ich aktywności na rzecz lokalnej społeczności wiejskiej poprzez wydanie i rozdysponowanie publikacji. Tematy operacji: 4.9, 4.13.</t>
  </si>
  <si>
    <t>1 publikacja o nakładzie 2000 egzemplarzy</t>
  </si>
  <si>
    <t>Grupę docelową stanowić będą dzieci i młodzież w wieku szkolnym, oraz osoby dorosłe zamieszkałe na terenach wiejskich powiatu kłobuckiego</t>
  </si>
  <si>
    <t xml:space="preserve">Powiat Kłobucki  </t>
  </si>
  <si>
    <t>ul. Rynek im. Jana Pawła II 13,                    42-100 Kłobuck</t>
  </si>
  <si>
    <t>Działamy, bo się znamy!</t>
  </si>
  <si>
    <t>Celem operacji jest:
- integracja organizacji pozarządowych, rękodzielników oraz osób związanych z promocją   kultury i tradycji, 
- umożliwienie poprzez organizację szkolenia sprzedaży produktów lokalnych, prac  rękodzielniczych na organizowanych różnego rodzaju imprezach ogólnogminnych czy 
  festynach wiejskich,
- wydanie publikacji informujących o organizacjach pozarządowych oraz rękodzielnikach  działających na terenie Gminy Pilchowice.
Tematy operacji: 4.8.</t>
  </si>
  <si>
    <t>Szkolenie i publikacja</t>
  </si>
  <si>
    <t>Liczba szkoleń/ liczba uczestników/ w tym liczba przestawicieli LGD/ Liczba tytułów publikacji</t>
  </si>
  <si>
    <t>1 szkolenie/ 80 uczestników/ 5 przedstawicieli LGD/ 1 publikacja o nakładzie 1000 egzemplarzy</t>
  </si>
  <si>
    <t xml:space="preserve">Lokalni twórcy i pasjonaci, rękodzielnicy (w tym rady sołeckie, ochotnicze straże pożarne, koła gospodyń wiejskich, ludowe kluby sportowe, koła łowieckie itp.), formalne i nieformalne organizacje pozarządowe, do których należy zaliczyć także stowarzyszenia działające na terenie Gminy Pilchowice. </t>
  </si>
  <si>
    <t>Gmina Pilchowice</t>
  </si>
  <si>
    <t>ul. Damrota 6,          44-145 Pilchowice</t>
  </si>
  <si>
    <t>Produkt lokalny, produkt turystyczny a kreowanie marki regionu</t>
  </si>
  <si>
    <t>Głównym celem operacji jest promocja obszaru 12 gmin LGD Cieszyńska Kraina, jako spójnego terenu, bogatego pod względem krajoznawczym, turystycznym a tym samym i przedsiębiorczym. Tematy operacji: 4.8, 4.9.</t>
  </si>
  <si>
    <t>Konferencja i publikacja</t>
  </si>
  <si>
    <t>Liczba konferencji/ Liczba uczestników/ w tym liczba przedstawicieli LGD/  w tym liczba doradców rolniczych/ Liczba tytułów publikacji</t>
  </si>
  <si>
    <t>1 konferencja/ 80 uczestników/ 1 przedstawiciel LGD/ 1 doradca rolniczy / 1 publikacja o nakładzie 1500</t>
  </si>
  <si>
    <t xml:space="preserve">W ramach konferencji - Przedstawiciele gmin, przedsiębiorcy oraz mieszkańcy terenu objętego działaniem LGD, w ramach wydania przewodnika turystycznego grupę docelową będą stanowili głównie turyści odwiedzający 12 gmin wchodzących w skład LGD Cieszyńska Kraina. </t>
  </si>
  <si>
    <t>Stowarzyszenie Lokalna Grupa Działania "Cieszyńska Kraina"</t>
  </si>
  <si>
    <t>ul. Mickiewicza 9, 43-430 Skoczów</t>
  </si>
  <si>
    <t>Przez KONTAKTY do WSPÓŁPRACY – wyjazd studyjny dla LGD</t>
  </si>
  <si>
    <t>Głównym celem przyświecającym planowanej operacji jest wymiana wiedzy i doświadczeń oraz utworzenie sieci kontaktów dla LGD z terenu województwa śląskiego w zakresie współpracy na rzecz rozwoju obszarów wiejskich na przykładzie tworzenia kompleksowej oferty turystycznej obszaru objętego LSR. Możliwość zapoznania się z nowymi rozwiązaniami w zakresie rozwoju i wspierania przedsiębiorczości oraz poznanie dobrych praktyk i rozwiązań w zakresie aktywizacji społeczności lokalnych będzie miała istotne znaczenie dla uczestników wyjazdu. Tematy operacji: 4.1, 4.7, 4.11, 4.12, 4.13.</t>
  </si>
  <si>
    <t>Liczba wyjazdów/ Liczba uczestników/ w tym liczba przedstawicieli LGD</t>
  </si>
  <si>
    <t>1 wyjazd/ 40 uczestników/ 30 przedstawicieli LGD</t>
  </si>
  <si>
    <t xml:space="preserve">Przedstawiciele LGD funkcjonujących na terenie województwa śląskiego, Śląskiego Ośrodka Doradztwa Rolniczego,  Agencji Restrukturyzacji i Modernizacji Rolnictwa, Śląskiej Izby Rolniczej,  ŚZGiP. </t>
  </si>
  <si>
    <t xml:space="preserve">Śląski Związek Gmin i Powiatów   </t>
  </si>
  <si>
    <t>ul. Kościuszki 43/5, 40-048 Katowice</t>
  </si>
  <si>
    <t>Wioski tematyczne przykładem zintegrowanego systemu wsparcia ekonomii społecznej</t>
  </si>
  <si>
    <t>Głównym celem operacji jest zapoznanie uczestników z ideą, terminologią, metodyką zakładania wiosek tematycznych oraz poznanie ciekawych działań i inicjatyw społecznych prowadzonych na obszarach wiejskich. Ponadto celem operacji jest aktywizacja mieszkańców wsi na rzecz podejmowania inicjatyw służących zachowaniu dziedzictwa kulturowego, pobudzenia przedsiębiorczości wiejskiej oraz aktywizacji społecznej i ekonomicznej poprzez promocję idei wsi tematycznych i wdrażanie podmiotów ekonomii społecznych na obszarach wiejskich. Tamaty operacji: 4.5, 4.7, 4.9, 4.11, 4.13.</t>
  </si>
  <si>
    <t>Warsztat, wyjazd studyjny i konferencja</t>
  </si>
  <si>
    <t>1. Liczba warsztatów/ Liczba uczestników / w tym liczba przestawicieli LGD/ w tym liczba doradców roniczych; 2. Liczba wyjazdów studyjnych/ Liczba uczestników /w tym liczba przestawicieli LGD/w tym liczba doradców rolniczych; 3. Liczba konferencji/ Liczba uczestników /w tym liczba doradców rolniczych</t>
  </si>
  <si>
    <t>1. 1 warsztat/ 35 uczestników/ 2 przedstawicieli LGD/ 10 doradców rolniczych; 2. 1 wyjazd studyjny/ 35 uczestników/ 2 przedstawicieli LGD/ 10 doradców rolniczych; 3. 1 konferencja/ 50 uczestników/ 15 doradców rolniczych.</t>
  </si>
  <si>
    <t xml:space="preserve">Grupę docelową projektu stanowi 85 osób tj, 50 osób będących uczestnikami konferencji oraz 35 osób, które wezmą udział w wyjeździe studyjnym i warsztatach (odbędą sięw trakcie wyjazdu). Rekrutowani będą mieszkańcy terenów wiejskich, rolnicy, osoby zainteresowane przeniesieniem idei wsi tematycznej  lub inicjatyw i przedsięwzięć z sieci „Wiosek z Pomysłem” na obszar województwa śląskiego, doradcy rolniczy, właściciele gospodarstw agroturystycznych i zagród edukacyjnych, przedstawiciele instytucji wspierających rozwój obszarów wiejskich. Rekrutowani uczestnicy operacji to głownie osoby, które obecnie pracując, wykorzystują lokalny potencjał obszarów wiejskich  oraz znają jego specyfikę.  </t>
  </si>
  <si>
    <t>I, II, III, IV</t>
  </si>
  <si>
    <t>Śląski Ośrodek Doradztwa Rolniczego w Częstochowie</t>
  </si>
  <si>
    <t>ul. Wyszyńskiego 70/126,                        42-200 Częstochowa</t>
  </si>
  <si>
    <t>Wyjazd studyjny do Rumunii</t>
  </si>
  <si>
    <t>Nawiązanie międzynarodowej współpracy partnerskiej  z rumuńskimi Lokalnymi Grupami Działania. Tematy operacji: 4.1.</t>
  </si>
  <si>
    <t>Liczba wyjazdów/ Liczba uczestników/w tym liczba przedstawicieli LGD</t>
  </si>
  <si>
    <t>1 wyjazd/ 50 uczestników/ 30 przedstawicieli LGD</t>
  </si>
  <si>
    <t xml:space="preserve">Przedstawiciele  LGD Zielony Wierzchołek Śląska, LGD Perła Jury, LGD Bractwo Kuźnic oraz LGD Partnerstwo Północnej Jury  oraz samorządu.  </t>
  </si>
  <si>
    <t>Lokalna Grupa Działania "Zielony Wierzchołek Śląska"</t>
  </si>
  <si>
    <t>ul. Staszica 12,         42-100 Kłobuck</t>
  </si>
  <si>
    <t xml:space="preserve">Udział w Targach Turystki Weekendowej „Atrakcje Regionów”  </t>
  </si>
  <si>
    <t>Celem operacji jest promocja rozwoju obszarów wiejskich. Tematy operacji: 4.9.</t>
  </si>
  <si>
    <t>Liczba stoisk wystawienniczych/ Szacowana liczba odwiedzających stoiska wystawiennicze</t>
  </si>
  <si>
    <t>1 stoisko 40 m2 podzielone proprcjonalnie dla 4 partnerów/ 5000 osób</t>
  </si>
  <si>
    <t xml:space="preserve">Grupą docelową projektu są mieszkańcy aglomeracji śląskiej oraz województwa śląskiego </t>
  </si>
  <si>
    <t>Młodzieżowe Forum Zrównoważonego Rozwoju Obszarów Wiejskich</t>
  </si>
  <si>
    <t>Głównym celem realizacji operacji jest upowszechnienie wiedzy w zakresie zrównoważonej polityki rozwoju obszarów wiejskich, metod produkcji rolniczej przyjaznej środowisku, wybranych form przedsiębiorczości oraz wsparcia finansowego ukierunkowanego na innowacje i odnawialne źródła energii na obszarach wiejskich. Tematy operacji: 4. 3, 4.4, 4.5, 4.6, 4.7, 4.8, 4.9.</t>
  </si>
  <si>
    <t>1 szkolenie/ 50 uczestników</t>
  </si>
  <si>
    <t xml:space="preserve">Młodzi mieszkańcy obszarów wiejskich, będących rolnikami lub domownikami rolników oraz aktywnymi członkami grup formalnych i nieformalnych, w wieku od 16 do 35 roku życia, zamieszkujących obszary wiejskie województwa śląskiego. </t>
  </si>
  <si>
    <t xml:space="preserve"> ul. Chmielna 6/6,                        00-020 Warszawa</t>
  </si>
  <si>
    <t xml:space="preserve">Upowszechnienie wiedzy o dziedzictwie kulinarnym oraz 
wskazywanie  możliwości wykorzystywania walorów tradycyjnych, regionalnych i lokalnych produktów i potraw w ofercie gospodarstw agroturystycznych, w turystyce wiejskiej i lokalnej gastronomii.  Inspirowaniei do tworzenia nowatorskiej kuchni, opartej na lokalnych produktach użytych w niekonwencjonalny sposób, zaspokajającej oczekiwania najbardziej wymagających konsumentów. 
</t>
  </si>
  <si>
    <t>Wydawnictwo</t>
  </si>
  <si>
    <t xml:space="preserve">Mieszkańcy Województwa świętokrzyskiego, producenci żywności, restauratorzy, a także turyści  
</t>
  </si>
  <si>
    <t>Samorząd Województwa Świętokrzyskiego</t>
  </si>
  <si>
    <t>al.. IX Wieków Kielc 3, 25- 516 Kielce</t>
  </si>
  <si>
    <t>Album "Sieć Dziedzictwo Kulinarne Świętokrzyskie"</t>
  </si>
  <si>
    <t>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t>
  </si>
  <si>
    <t>Rolnicy Województwa świętokrzyskiego</t>
  </si>
  <si>
    <t>Druk informatora "Wyniki Porejestrowych Doświadczeń Odmianowych w województwie świętokrzyskim w latach 2015-2017"</t>
  </si>
  <si>
    <t>250</t>
  </si>
  <si>
    <t>"Potrawy regionalne i tradycyjne z gęsiny"</t>
  </si>
  <si>
    <t xml:space="preserve">Celem jest upowszechnianie walorów zdrowotnych i smakowych gęsiny w ofercie żywieniowej gospodarstw agroturystycznych, mieszkańców i poszerzenie ofert restauratorów oraz propagowanie gęsi kieleckiej jako produktu regionalnego oraz zachęcenie mieszkańców regionu do zmiany nawyków żywieniowych. Promocja idei żywności tradycyjnej, upowszechniania wiedzy o tradycji chowu i hodowli w regionie, możliwościach kulinarnych jej przyrządzania oraz możliwościach pogłębienia wiedzy o jej walorach , popularyzacji  i sposobach podtrzymania gatunku. </t>
  </si>
  <si>
    <t>120 - 150</t>
  </si>
  <si>
    <t>Koła gospodyń wiejskich z terenu województwa świętokrzyskiego, mieszkańcy regionu świę-tokrzyskiego</t>
  </si>
  <si>
    <t>Wyjazd studyjny dla członków Świętokrzyskiej Sieci Dziedzictwa Kulinarnego do Województwa podkarpackiego</t>
  </si>
  <si>
    <t xml:space="preserve">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
</t>
  </si>
  <si>
    <t>30-  40</t>
  </si>
  <si>
    <t>Członkowie  ŚSDK</t>
  </si>
  <si>
    <t>Udział w Targach  Agrotravel</t>
  </si>
  <si>
    <t>Promowanie  walorów  turystycznych i gospodarczych, promocja bogactwa kultury ludowej, przyrodniczej, historycznej oraz produktów lokalnych, kreowanie miejsc pracy na terenach wijeskich.</t>
  </si>
  <si>
    <t>liczba osób</t>
  </si>
  <si>
    <t>20 - 30</t>
  </si>
  <si>
    <t>Koła Gospodyń Wiejskich z terenu województwa świętokrzyskiego, członkowie ŚSDK</t>
  </si>
  <si>
    <t>Organizacja i przeprowadzenie Międzynarodowej Konferencji Pszczelarskiej  podczas XI Świętokrzyskiego Święta Pszczoły</t>
  </si>
  <si>
    <t xml:space="preserve">Celem realizowanej operacji jest zwiększenie udziału zainteresowanych stron we wdrażaniu inicjatyw na rzecz rozwoju obszarów wiejskich, poprzez realizację konferencji dla członków Sieci  Dziedzictwo Kulinarne Świętokrzyskie oraz osób zainteresowanych podjęciem dzialności pszczelarskiej. Uczestnicy zapoznają się z procesem wytwarzania i produkcj miodów,  produktów miodopochodnych oraz innego wykorzystania produktów pszczelarskich. </t>
  </si>
  <si>
    <t>Członkowie ŚSDK oraz osoby chętne do podjecia działalnosci pszczelarskiej</t>
  </si>
  <si>
    <t xml:space="preserve">Wyjazd studyjny zagraniczny do krajów UE </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</si>
  <si>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</si>
  <si>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8 do 12</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</si>
  <si>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</si>
  <si>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 xml:space="preserve">Kuchnia świętokrzyska czaruje - Rolniczy Handel Detaliczny czyli z pola do garnka </t>
  </si>
  <si>
    <t>Celem operacji jest zwiększenie wiedzy środowiska wiejskiego na temat możliwości legalnego przetwórstwa produktów z gospodarstwa i ich legalnej sprzedaży oraz zwiększenie wiedzy konsumentów na temat podaży tych produktów poprzez zorganizowanie konkursu na przetwory i potrawy. Przedmiotem operacji jest organizacja konursu.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</si>
  <si>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</si>
  <si>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</si>
  <si>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</si>
  <si>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Udział przedstawicieli lgd województwa świętokrzyskiego w konferencji Linc 2018 w Finlandii.</t>
  </si>
  <si>
    <t>Głównym celem operacji jest nawiązanie kontaktu przedstawicieli świętokrzyskich lgd z lgd z UE w związku z przygotowywaniem projektów współpracy. Przedmiotem operacji jest udział w konferencji Linc 2018 w  ramach wizyty studyjnej do Finlandii. Tematy operacji:  wspieranie rozowju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</si>
  <si>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uczestników  wyjazdu</t>
  </si>
  <si>
    <t>Grupa docelową są przedstawiciele lokalnych grup działania - członkowie Świętokrzyskiej Sieci LGD.</t>
  </si>
  <si>
    <t>Świętokrzyska Sieć LGD</t>
  </si>
  <si>
    <t>Plac Staszica 6; 26-021 Daleszyce</t>
  </si>
  <si>
    <t>Szkolenia LGD województwa świętokrzyskiego</t>
  </si>
  <si>
    <t>Głównym celem operacji jest podniesienie wiedzy pracowników lgd z woj.świętokrzyskiego z zakresu: ochrona danych osobowych po zmianie przepisów, kodeks pracy dla zarządzających organizacją pozarządową. Przedmiotem operacji jest udział przedstawicieli lgd w dwóch szkoleniach. Tematy operacji: wspieranie rozowju przedsiebiorczości na obszarach wiejskich przez podnoszenie poziomu wiedzy i umiejętności w obszarach innych niż rozwój zielonej gospodarki i obszar małego przetwórstwa lokalnego; upowszechnianie wiedzy dotyczącej zarządzania projektami z zakresu rozwoju obszarów wiejskich.</t>
  </si>
  <si>
    <t>Pracownicy lgd oraz osoby zarządzające lgd</t>
  </si>
  <si>
    <t>Wizyta studyjna w partnerskich lgd Słowacji i Węgier</t>
  </si>
  <si>
    <t>Celem operacji jest wymiana doświadczeń z zaresu przygotowywania i realizacji projektów współpracy oraz nawiązanie kontaktów przedstwicieli świętokrzyskich lgd ze słowackimi i węgierskimi, w związku z przygotowywaniem projektów współpracy w kolejnych latach. Przedmiotem operacji jest udział w wyjeździe studyjnym na Słowację i Węgry. Tematy operacji:  wspieranie rozowju przedsiębiorczości na obszarach wiejskich przez podnoszenie poziomu wiedzy i umiejętności w obszarze małego przetwórstwa lokalnego lub w obszarze rozwoju zielonej gospodarki, w tym tworzenie nowych miejsc pracy; upowszechnianie wiedzy dotyczącej zarządzania projektami z zakresu rozwoju obszarów wiejskich; upowszechnianie wiedzy w zakresie planowania rozwoju lokalnego z uwzględnieniem potencjału ekonomicznego, społecznego i środowiskowego danego obszaru.</t>
  </si>
  <si>
    <t>liczba uczstników wyjazdu</t>
  </si>
  <si>
    <t>Przedstawiciele świętokrzyskich lgd</t>
  </si>
  <si>
    <t>Organizacja  konkursu promującego ryby i produkty rybne podczas Festiwalu Ludowego</t>
  </si>
  <si>
    <t>Głównym celem operacji jest kampani propagująca zwiększenie spożycia ryb, w tym sprzedaży produktów rybnych wśród społeczności lokalnej, a także upowszechnienie wiedzy na temat znaczenia ryb w racjonalnym żywieniu człowieka. Przedmiotem operacji jest organizacja konkursu promującego ryby i produkty rybne podczas Festiwalu Ludowego. Tematy operacji: upowszechnienie wiedzy w zakresie optymalizacji wykorzystywania przez mieszkańców obszarów wiejskich zasobów środowiska naturalnego; wspieranie rozowju przedsiebiorczości na obszarach wiejskich przez podnoszenie poziomu wiedzy i umiejętności w obszarach innych niż rozwój zielonej gospodarki i obszar małego przetwórstwa lokalnego; promocja jakości życia na esi lub promocja wsi jako miejsaca do życia i rozowju zawodowego, a także upowszechnianie wiedzy w zakresie planowania rozwoju lokalnego z uwzględnieniem potencjału ekonomicznego, społecznego i środowiskowego danego obszaru.</t>
  </si>
  <si>
    <t>Przedstwaicielki Kół Gospodyń Wiejskich oraz Stowarzyszeń z terenu powiatu jędrzejowskiego</t>
  </si>
  <si>
    <t>Gmina Sędziszów</t>
  </si>
  <si>
    <t>ul. Dworcowa 20; 28-340 Sędziszów</t>
  </si>
  <si>
    <t>Świętokrzyska Kuźnia Smaków – lokalna marka</t>
  </si>
  <si>
    <t>Głównym celem operacji jest rozszerzenie oferty Świętokrzyskiej Kuźni Smaków wspierającej rozwój rynku żywności tradycyjnej i regionalnej oraz wzmocnienie ekonomiczne i wizerunkowe podmiotów ŚKS jako lokalnej marki. Przedmiotem operacji jest organizacja wyjazdu studyjnego, stoiska wystawienniczego na targach AGROTRAVEL w Kielcach oraz działania związane z certyfikacją nowych podmiotów w ramach Świętokrzyskiej Kuźni Smaków. Tematy operacji: upowszechnienie wiedzy w zakresie tworzenia krótkich łańcuchów dostaw w rozumieniu art. 2 ust.1 akapit drugi lit. m rozporządzenia nr 1305/2013 w sektorze rolno-spożywczym;  wspieranie rozowju przedsiębiorczości na obszarach wiejskich przez podnoszenie poziomu wiedzy i umiejętności w obszarze małego przetwórstwa lokalnego lub w obszarze rozwoju zielonej gospodarki, w tym tworzenie nowych miejsc pracy.</t>
  </si>
  <si>
    <t xml:space="preserve">wyjazd studyjny; stoisko wystawiennicze na targach; działania związane z certyfikacją nowych podmiotów w ramach Świętokrzyskiej Kuźni Smaków. </t>
  </si>
  <si>
    <t xml:space="preserve">liczba uczestników wyjazdu studyjnego, liczba podmiotów promujących się podczas targów; liczba podmiotów poddanych certyfikacji </t>
  </si>
  <si>
    <t>Pierwszą grupę docelową stanowić będą rolnicy, przedsiębiorcy, rzemieślnicy prowadzący przetwórstwo tradycyjne żywności, wytwarzający produkty regionalne lub zainteresowani rozwinięciem takiej działaności oraz właściciele lokali gastronomicznych zainteresowani wprowadzeniem potraw kuchni regionalnej do oferyt żywieniowej, a także właściciele gospodarstw agroturystycznych prowadzących kuchnię regionalną. Druga grupę docelową stanowić będą rolnicy, przedsiębiorcy, rzemieślnicy prowadzący przetwórstwo tradycyjne żywności, wytwarzający produkty regionalne oraz właściciele lokali gastronomicznych zainteresowani wprowadzeniem potraw kuchni regionalnej do oferyt żywieniowej, a także właściciele gospodarstw agroturystycznych prowadzących kuchnię regionalną zainteresowani nadaniem marki ŚKS.</t>
  </si>
  <si>
    <t>Świętokrzyski Ośrodek Doradztwa Rolniczego w Modliszewicach</t>
  </si>
  <si>
    <t>Modliszewice ul. Piotrkowska 30; 26-200 Końskie</t>
  </si>
  <si>
    <t>Świętokrzyskie Konfrontacje Nauki i Praktyki Rolniczej</t>
  </si>
  <si>
    <t>Celem operacji jest aktywizowanie potencjalnych beneficjentów do poszukiwania nowych metod produkcji roślinnej i hodowli zwierząt możliwych do wdrożenia w gospodarstwach w woj. świętokrzyskim. Przedmiotem operacji jest organizacja seminarium nt. Innowacji w uprawie zbóż i użtków zielonych oraz unowocześnienia chowu i hodowli zwierząt, a także organizacja XIII Świętokrzyskiej Wystawy Zwierząt Hodowlanych. Tematy operacji to m.in.: upowszechnienie wiedzy w zakresie systemów jakości żywności, o których mowa w art. 16 ust. 1 lit. a lub b rozpoprządzenia nr 1305/2013; uupowszechnienie wiedzy w zakresie optymalizacji wykorzystywania przez mieszkańców obszarów wiejskich zasobów środowiska naturalnego; upowszechnienie wiedzy w zakresie dotyczącym zachowania różnorodności genetycznej roślin lub zwierząt.</t>
  </si>
  <si>
    <t>seminarium; wystawa</t>
  </si>
  <si>
    <t>liczba uczestników seminariów; liczba uczestników wystawy</t>
  </si>
  <si>
    <t>Grupę docelową stanowią rolnicy - producenci zbóż oraz posiadacze trwałych użytków zielonych i doradcy rolni, a także hodowcy bydła mlecznego - obecni i potencjalni oraz doradcy rolni.</t>
  </si>
  <si>
    <t>Festiwal Potraw Kulinarnych - promocja świętokrzyskich produktów regionalnych</t>
  </si>
  <si>
    <t>Głównym celem projektu jest organizacja konkursu kulinarnego wraz z promocją produktów lokalnych, który pozwoli przedstawicielom społeczności lokalnych z 13 świętokrzyskich powiatów zaprezentować swój dorobek kulinarny oraz kulturowy. Projekt jest swoistym wyjściem naprzeciw konsumentom i lokalnym wytwórcom tj.: Koła Gospodyń Wiejskich, Kluby Seniora, Gospodarstwa Agroturystyczne z terenów wiejskich.Tematy operacji: promocja jakości życia na wsi lub promocja wsi jako miejsca do życia i rozwoju zawodowego.</t>
  </si>
  <si>
    <t xml:space="preserve">liczba uczestników imprezy </t>
  </si>
  <si>
    <t>210</t>
  </si>
  <si>
    <t>Operacja skierowna jest do 30 podmiotów/organizacji : gospodarstw agroturystycznych, branży gastronomicznej oraz Kół Gospodyń Wiejskich z 13 powiatów województwa świętokrzyskiego. Grupą docelową są również mieszkańcy zainteresowani kulinariami i kultura ludową, którzy będą obserwować  przebieg konkursu.</t>
  </si>
  <si>
    <t xml:space="preserve">Stowarzyszenie "Tradycja i Nowoczesność" </t>
  </si>
  <si>
    <t>Celiny 28; 26-035 Raków</t>
  </si>
  <si>
    <t xml:space="preserve">I </t>
  </si>
  <si>
    <r>
      <t>Wizyta studyjna - odnowa wsi we Włoszech w regionach partnerskich (Autonomiczny Region Vall</t>
    </r>
    <r>
      <rPr>
        <sz val="11"/>
        <rFont val="Calibri"/>
        <family val="2"/>
        <charset val="238"/>
      </rPr>
      <t>é</t>
    </r>
    <r>
      <rPr>
        <sz val="11"/>
        <rFont val="Calibri"/>
        <family val="2"/>
        <charset val="238"/>
        <scheme val="minor"/>
      </rPr>
      <t>e d</t>
    </r>
    <r>
      <rPr>
        <sz val="11"/>
        <rFont val="Calibri"/>
        <family val="2"/>
        <charset val="238"/>
      </rPr>
      <t>'Aoste oraz Prowincja Perugia)</t>
    </r>
  </si>
  <si>
    <t>Celem realizacji operacji jest zwiekszenie zaangażowania społeczności wiejskich z terenu wojewóztwa warmińsko-mazurskiego na rzecz swoich miejscowości, wrzost wiedzy w zakresie mozliwości realziacji przedsięwziec na obszarach wiejskich oraz poznawanie dobrych praktyk, które przyczynią się do podnoszenia jakości realziowanych projektów.</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</si>
  <si>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włądze gminne, koordynatorzy gminni, moderatorzy, pracownicy Urzędu Marszałkowskiego Województwa Warmińsko-Mazurskiego w Olsztynie.</t>
  </si>
  <si>
    <t>Urząd Marszałkowski Województwa Warmińsko-Mazurskiego w Olsztynie</t>
  </si>
  <si>
    <t>ul. Emilii Plater 1, 10-562 Olsztyn</t>
  </si>
  <si>
    <t>Żywność wysokiej jakości sposobem na pobudzenie aktywności gospodarczej mieszkańców województwa</t>
  </si>
  <si>
    <t>Celem głównym operacji jest przekazanie wiedzy uczestnikom przedsięwzięcia dotyczącej między innymi tworzenia krótkich łańcuchów dostaw, systemów jakości żywności, rolniczego handlu detalicznego, nowoczesnych metod promocji oraz wspieranie tworzenia się powiązań pomiędzy rolnikami zajmującymi się rolnictwem ekologicznym a przedsiębiorstwami lokalnymi, hotelarzami posiadającymi restauracje a producentami lokalnej żywności opartej o tradycyjne metody wytwarzania.</t>
  </si>
  <si>
    <t>Członkowie Sieci Dziedzictwo Kulinarne Warmia Mazury, Powiśle, rolnicy i przetwórcy żywności ekologicznej, właściciele/przedstawiciele hoteli posiadajacych restauracje, instytucje branżowe,sanitarne, weterynaryjne władze rządowe, samorządowe, ośrodki doradztwa rolniczego , ośrodki naukowe, izby rolnicze i gospodarcze.</t>
  </si>
  <si>
    <t>Udział w targach poświęconych żywności regionalnej, tradycyjnej i naturalnej</t>
  </si>
  <si>
    <t>Celem głównym operacji jest promocja i wsparcie sektora żywności regionalnej, tradycyjnej i naturalnej z województwa warmińsko-mazurskiego, upowszechnianie wiedzy w zakresie tworzenia krotkich łańcuchów dostaw, wspieranie tworzenia się powiązań pomiędzy podmiotami rynku spożywczego oraz prezentacja regionalnego dziedzictwa kulinarnego.</t>
  </si>
  <si>
    <t>udział w targach</t>
  </si>
  <si>
    <t>Producenci i przetwórcy regionalnej żywności, w tym członkowie sieci Dziedzictwo Kulinarne Warmia, Mazury, Powiśle. Dodatkowo również odwiedzający targi konsumenci.</t>
  </si>
  <si>
    <t>Wizyta studyjna producentów i przetwórców żywności naturalnej, tradycyjnej, lokalnej, regionalnej w przedsiębiorstwach partnerskich województw zrzeszonych w Europejskiej Sieci Dziedzictwo Kulinarne</t>
  </si>
  <si>
    <t>Poznanie dobrych praktyk w zakresie wdrażania Programu Rozwoju Obszarów Wiejskich</t>
  </si>
  <si>
    <t>Producenci i przetwórcy żywności naturalnej, tradycyjnej, lokalnej, regionalnej będący członkami sieci Dziedzictwo Kulinarne Warmia, Mazury, Powiśle, przedstawiciele Urzędu Marszałkowskiego Województwa Warmińsko-Mazurskiego w Olsztynie</t>
  </si>
  <si>
    <t xml:space="preserve"> Organizacja konkursu na "Najładniejszy wieniec dożynkowy"</t>
  </si>
  <si>
    <t xml:space="preserve">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
</t>
  </si>
  <si>
    <t>Społeczności lokalne, gminne. Osoby zaangażowane  w rozwój obszarów wiejskich.</t>
  </si>
  <si>
    <t>Forum LGD i LGR Warmii i Mazur 2018</t>
  </si>
  <si>
    <t>Celem realizacji operacji jest organizacja dwudniowego Forum LGD i LGR Warmii i Mazur 2018</t>
  </si>
  <si>
    <t xml:space="preserve">Lokalne Grupy Działania, Lokalne Grupy Rybackie, przedstawiciele Samorządu Województwa </t>
  </si>
  <si>
    <t>Stowarzyszenie Lokalna Grupa Działania "Brama Mazurskiej Krainy"</t>
  </si>
  <si>
    <t>Plac Wolności 1,    13-100 Nidzica</t>
  </si>
  <si>
    <t>Polsko-Węgiersko-Słowackie doświadczenia w budowaniu partnerstwa na rzecz zrównoważonego rozwoju obszarów wiejskich - wyjazd studyjny</t>
  </si>
  <si>
    <t xml:space="preserve">Celem realizacji operacji jest organizacja wyjazdu studyjnego </t>
  </si>
  <si>
    <t xml:space="preserve">Rolnicy, przedstawiciele warmińsko-mazurskiego samorządu rolniczego, przedstawiciele Samorządu Województwa, WMIR, WMODR, Stowarzyszenia Lokalne Grupy Działania Warmii i Mazur, Stowarzyszenia Doradców na Rzecz Rozwoju Obszarów Wiejskich </t>
  </si>
  <si>
    <t>Warmińsko-Mazurska Izba Rolnicza</t>
  </si>
  <si>
    <t>ul. Lubelska 43A, 10-410 Olsztyn</t>
  </si>
  <si>
    <t>Olimpiada Wiedzy Rolniczej, Ochrony Środowiska i BHP w Rolnictwie</t>
  </si>
  <si>
    <t xml:space="preserve">Celem realizacji operacji jest organizacja olimpiady wiedzy rolniczej </t>
  </si>
  <si>
    <t>Rolnicy, osoby młode w wieku 18-35 lat, które prowadzą własne gospodarstwo rolne lub zamierzają takie prowadzić, uczniowie szkół rolniczych, studenci kierunków rolniczych</t>
  </si>
  <si>
    <t>Dziedzictwo kulturowe a rozwój obszarów wiejskich</t>
  </si>
  <si>
    <t>Celem realizacji operacji jest wspieranie zrównoważonego i wielofunkcyjnego rozwoju obszarów wiejskich województwa warmińsko-mazurskiego poprzez organizację konferencji, festiwalu kultur oraz audycji telewizyjnej</t>
  </si>
  <si>
    <t>konferencja, impreza plenerowa, audycja</t>
  </si>
  <si>
    <t>konferencja
impreza plenerowa 
audycja</t>
  </si>
  <si>
    <t xml:space="preserve">1  
1 
1 </t>
  </si>
  <si>
    <t>mieszkańcy obszarów wiejskich, przedstawiciele organizacji i instytucji wspierających obszary wiejskie</t>
  </si>
  <si>
    <t>I, II,III,IV</t>
  </si>
  <si>
    <t>Zdrowa żywność z polskich lasów - dziczyzna - smacznie i zdrowo</t>
  </si>
  <si>
    <t>Celem realizacji operacji jest organizacja szkolenia poświęconego zwiększeniu zainteresowania spożywania dziczyzny</t>
  </si>
  <si>
    <t>Restauratorzy, hotelarze, pracownicy Lasów Państwowych</t>
  </si>
  <si>
    <t xml:space="preserve">Państwowe Gospodarstwo Leśne Lasy Państwowe Nadleśnictwo Maskulińskie 
z siedzibą w Rucianem-Nidzie
</t>
  </si>
  <si>
    <t>ul. Rybacka 1,                12-220 Ruciane-Nida</t>
  </si>
  <si>
    <t>1, 2</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</si>
  <si>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</si>
  <si>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</si>
  <si>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</si>
  <si>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7200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</si>
  <si>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</si>
  <si>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</si>
  <si>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</si>
  <si>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</si>
  <si>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</si>
  <si>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</si>
  <si>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</si>
  <si>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 xml:space="preserve">Szkolenia i działania na rzecz  tworzenia sieci kontaktów dla LGD </t>
  </si>
  <si>
    <t xml:space="preserve">Wsparcie LGD w poszukiwaniu partnerów do współpracy oraz podnoszeniu ich kompetencji </t>
  </si>
  <si>
    <t>szkolenia/warsztaty/spotkania</t>
  </si>
  <si>
    <t>Liczba szkoleń/warsztatów/spotkań</t>
  </si>
  <si>
    <t>Wielkopolska Wielkanoc w Parlamencie Europejskim - prezentacja dorobku i potencjału wielkopolskich LGD oraz promocja Wielkopolski</t>
  </si>
  <si>
    <t>Wsparcie LGD w zakresie poszukiwania partnerów do współpracy międzyterytorialnej i międzynarodowej oraz podniesienie kompentencji LGD w zakresie wykonywania zadań związanych z realizacją Lokalnych Strategii Rozwoju oraz promocja regionalnego dziedzictwa kulturowego i kulinarnego, a także regionalnych produktów wysokiej jakości oraz promocja działań i aktywności wielkopolskich LGD-ów na forum międzynarodowym.</t>
  </si>
  <si>
    <t xml:space="preserve">Wyjazd studyjny </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</si>
  <si>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</si>
  <si>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</si>
  <si>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Konferencja podsumowująca dotychczasowe efekty wdrażania PROW 2014-2020 oraz PO Rybactwo i Morze 2014-2020</t>
  </si>
  <si>
    <t>Konferencja, której ma ułatwić wymianę wiedzy między podmiotami uczestniczącymi w PROW 2014-2020 i PO Rybactwo i Morze 2014-2020 oraz wymianę i rozpowszechnianie rezultatów działań na rzecz rozwoju obszarów wiejskich</t>
  </si>
  <si>
    <t>podmioty uczestniczące w realizacji i wdrażaniu PROW 2014-2020;
instytucje zaangażowane w rozwój obszarów wiejskich lub zaangażowane bezpośrednio w realizację i wdrażanie PROW 2014-2020 lub PO Rybactwo i Morze 2014-2020</t>
  </si>
  <si>
    <t xml:space="preserve">Wymiana wiedzy oraz rezultatów działań pomiędzy podmiotami uczestniczącymi w rozwoju obszarów wiejskich, w tym spotkania w subregionach Województwa Wielkopolskiego </t>
  </si>
  <si>
    <t>Celem spotkań jest ułatwianie wymiany wiedzy między podmiotami uczestniczącymi w realizacji i wdrażaniu PROW 2014-2020 oraz wymiana i rozpowszechnianie wniosków w subregionach woj. wlkp.</t>
  </si>
  <si>
    <t xml:space="preserve">szkolenia/spotkania  </t>
  </si>
  <si>
    <t>Liczba szkoleń  lub spotkań</t>
  </si>
  <si>
    <t>podmioty uczestniczące w realizacji i wdrażaniu PROW 2014-2020;
instytucje zaangażowane w rozwój obszarów wiejskich lub zaangażowane bezpośrednio w realizację i wdrażanie PROW 2014-2020</t>
  </si>
  <si>
    <t>Międzynarodowe Targi Przemysłu Spożywczego, Rolnictwa i Ogrodnictwa "Grüne Woche 2018"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</si>
  <si>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</si>
  <si>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</si>
  <si>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 xml:space="preserve">liczba targów/ liczba spotkań </t>
  </si>
  <si>
    <t>1/1</t>
  </si>
  <si>
    <t>ogół społeczeństwa, podmioty uczestniczące w realizacji i wdrażaniu PROW 2014-2020;
instytucje zaangażowane w rozwój obszarów wiejskich lub zaangażowane bezpośrednio w realizację i wdrażanie PROW 2014-2020; przedstawiciele branży rolno-spożywczej</t>
  </si>
  <si>
    <t>Udział w krajowych i zagranicznych wydarzeniach związanych z promocją współpracy w sektorze rolnym i realizacji przez rolników wspólnych inwestycji oraz organizacja wizyt przedstawicieli państw i regionów w Wielkopolsce</t>
  </si>
  <si>
    <t>Wspieranie profesjonalnej współpracy i realizacji przez rolników wspólnych inwestycji, w szczególności poprzez zwiększenie zainteresowania producentów rolnych zrzeszaniem się w organizacje, grupy producenckie, tworzenie wspólnych struktur handlowych czy powiązań organizacyjnych lub innych form współpracy; rozwijanie współpracy z partnerami krajowymi i zagranicznymi</t>
  </si>
  <si>
    <t>szkolenia/spotkania/wyjazdy studyjne</t>
  </si>
  <si>
    <t>liczba szkoleń/spotkań/wyjazdów stud.</t>
  </si>
  <si>
    <t>podmioty uczestniczące w realizacji i wdrażaniu PROW 2014-2020;
instytucje zaangażowane w rozwój obszarów wiejskich lub zaangażowane bezpośrednio w realizację i wdrażanie PROW 2014-2020; przedstawiciele branży rolno-spożywczej</t>
  </si>
  <si>
    <t>Dożynki Prezydenckie Spała 2018</t>
  </si>
  <si>
    <t xml:space="preserve">Promocja działań i aktywności wielkopolskich LGD-ów na forum krajowym oraz osiągnięć w dziedzinie rolnictwa i przetwórstwa rolno-spożywczego. Celem operacji jest także zachowanie dziedzictwa kulturowego wsi, w tym obrzędowości związanej ze zbiorem. </t>
  </si>
  <si>
    <t>targi/imprezy plenerowe/wystawy</t>
  </si>
  <si>
    <t>producenci rolni, samorządowcy oraz ogół społeczeństwa; podmioty uczestniczące w realizacji i wdrażaniu PROW 2014-2020;
instytucje zaangażowane w rozwój obszarów wiejskich lub zaangażowane bezpośrednio w realizację i wdrażanie PROW 2014-2020; przedstawiciele LGD, członkinie KGW</t>
  </si>
  <si>
    <t>Targi Smaki Regionów</t>
  </si>
  <si>
    <t xml:space="preserve">Promocja regionalnej żywności wysokiej jakości, wytwarzanej z wykorzystaniem lokalnych surowców,  tradycji kulinarnych i nowoczesnych metod pozwalających zachować wartości odżywcze.  </t>
  </si>
  <si>
    <t>targi</t>
  </si>
  <si>
    <t>Odwiedzający targi, potencjalni konsumenci  produktów rolno- spożywczych, producenci żywności wysokiej jakości</t>
  </si>
  <si>
    <t>Udział i organizacja spotkań dotyczących możliwości realizacji przedsięwzięć w ramach PROW 2014-2020 oraz aktywizacji mieszkańców obszarów wiejskich</t>
  </si>
  <si>
    <t>Wzrost świadomości i wiedzy na temat możliwości realizacji przedsięwzięć w ramach PROW 2014-2020 wśród potencjalnych beneficjentów</t>
  </si>
  <si>
    <t>konferencje, spotkania, szkolenia, imprezy plenerowe</t>
  </si>
  <si>
    <t>liczba konferencji, spotkań, szkoleń, imprez plenerowych</t>
  </si>
  <si>
    <t>beneficjenci oraz potencjalni beneficjenci PROW 2014-2020; podmioty uczestniczące w realizacji i wdrażaniu PROW 2014-2020;
instytucje zaangażowane w rozwój obszarów wiejskich lub zaangażowane bezpośrednio w realizację i wdrażanie PROW 2014-2020</t>
  </si>
  <si>
    <t>Konkurs dla beneficjentów PROW 2014-2020  na najciekawszy projekt zrealizowany  w ramach poddziałania 19.2: wsparcie na wdrażanie operacji w ramach strategii rozwoju lokalnego kierowanego przez społeczność</t>
  </si>
  <si>
    <t>Pokazanie najciekawszych projektów wynikających z realizacji strategii rozwoju lokalnego kierowanego przez społeczność; zachęcenie beneficjentów do dzielenia się doświadczeniem i dobrymi praktykami; promocja podejścia LEADER w ramach PROW 2014-2020</t>
  </si>
  <si>
    <t>beneficjenci oraz potencjalni beneficjenci PROW 2014-2020</t>
  </si>
  <si>
    <t>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</si>
  <si>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Promocja działań i aktywności wielkopolskich LGD-ów na forum krajowym i międzynarodowym. Promocja turystyki wiejskiej oraz dziedzictwa kulturowego i kulinarnego, a także dobrych praktyk samorządowych w zakresie zrównoważonego rozwoju oraz organizacja wizyt przedstawicieli państw i regionów   w Wielkopolsce</t>
  </si>
  <si>
    <t>szkolenia, spotkania, warsztaty, wyjazdy studyjne, konferencje</t>
  </si>
  <si>
    <t>liczba szkoleń, spotkań, warsztatów, wyjazdów studyjnych, konferencji</t>
  </si>
  <si>
    <t>samorządowcy w tym przedstawiciele Urzędu Marszałkowskiego  oraz przedstawiciele LGD; instytucje zaangażowane w rozwój obszarów wiejskich oraz bezpośrednio w realizację i wdrażanie PROW 2014-2020</t>
  </si>
  <si>
    <t>Wspieranie współpracy lokalnego partnerstwa na rzecz lepszego wykorzystania zasobów LGD</t>
  </si>
  <si>
    <t>Organizacja wyjazdu studyjnego dla przedstawicieli lokalnego partnerstwa LGD "Wielkopolska z Wyobraźnią" mającego na celu wzrost poziomu wiedzy i nawiązanie współpracy z co najmniej jedną LGD</t>
  </si>
  <si>
    <t xml:space="preserve">Członkowie istniejącego partnerstwa LGD „Wielkopolska z Wyobraźnią”  oraz  członkowie osób prawnych wchodzących w skład LGD. </t>
  </si>
  <si>
    <t>Stowarzyszenie "Wielkopolska z Wyobraźnią"</t>
  </si>
  <si>
    <t>ul. Stary Rynek 11, 63-720 Koźmin Wielkopolski</t>
  </si>
  <si>
    <t>w tym przedstawicieli LGD</t>
  </si>
  <si>
    <t>Działania LGD na rzecz tworzenia sieci kontaktów i wzmacniania współpracy</t>
  </si>
  <si>
    <t xml:space="preserve">Organizacja i udział w jednodniowym wyjeździe studyjnym i spotkaniu z członkami Dolnośląskiej Sieci Partnerstw LGD. </t>
  </si>
  <si>
    <t>Szkolenie/seminarium/warsztat/spotkanie</t>
  </si>
  <si>
    <t>Liczba szkoleń/seminariów/warsztatów/spotkań</t>
  </si>
  <si>
    <t>Członkowie Wielkopolskiej Sieci LGD</t>
  </si>
  <si>
    <t>Wielkopolska Sieć LGD</t>
  </si>
  <si>
    <t>Łubowo 1, 62-260 Łubowo</t>
  </si>
  <si>
    <t>Liczba uczestników szkoleń/seminariów warsztatów/spotkań</t>
  </si>
  <si>
    <t>Puszcza Notecka uczy, aktywizuje, integruje</t>
  </si>
  <si>
    <t>Zsieciowanie i zaktywizowanie co najmniej 20 osób pracujących na rzecz rozwoju obszarów wiejskich poprzez prowadzenie obiektów w branży turystycznej oraz 40 osób młodych, które wkrótce wchodzić będą na rynek pracy. Operacja ma na celu również promocję obszaru jako miejsca atrakcyjnego do życia dla młodych osób.</t>
  </si>
  <si>
    <t>Osoby młode do 35 roku życia mieszkające na obszarach wiejskich</t>
  </si>
  <si>
    <t>LGD "Puszcza Notecka"</t>
  </si>
  <si>
    <t>ul. Dworcowa 18,   64-400 Międzychód</t>
  </si>
  <si>
    <t>66</t>
  </si>
  <si>
    <t>Publikacja/materiał drukowany</t>
  </si>
  <si>
    <t>Liczba tytułów publikacji/materiałów drukowanych</t>
  </si>
  <si>
    <t>Informacje i publikacje w internecie</t>
  </si>
  <si>
    <t>Rolnicze wykorzystanie oraz ochrona wód przed zanieczyszczeniami</t>
  </si>
  <si>
    <t>Celem operacji jest zorganizowanie 20 spotkań informacyjno – szkoleniowych o zasięgu powiatu na terenie Województwa Wielkopolskiego oraz przeszkolenie 1000 osób w skali województwa</t>
  </si>
  <si>
    <t xml:space="preserve">Rolnicy z terenu Wielkopolski, przedstawiciele lokalnych samorządów, przedstawiciele instytucji działających w zakresie gospodarowania wodami, przedstawiciele spółek wodnych oraz sektora prywatnego </t>
  </si>
  <si>
    <t>Wielkopolska Izba Rolnicza</t>
  </si>
  <si>
    <t>ul. Golęcińska 9L,   60-626 Poznań</t>
  </si>
  <si>
    <t>Aplikacja doradcza EPSU - narzędzie wspierające innowacje i rozwój cyfrowy wielkopolskiej wsi</t>
  </si>
  <si>
    <t>Wymiana wiedzy i upowszechnienie nowoczesnych technologii zastosowanych do świadczenia usług doradczych</t>
  </si>
  <si>
    <t>Stoisko wystawiennicze/punkt informacyjny na targach/imprezie plenerowej/wystawie</t>
  </si>
  <si>
    <t>Liczba stoisk wystawienniczych/punktów informacyjnych na targach/imprezie plenerowej/wystawie</t>
  </si>
  <si>
    <t>Uczestnicy imprez- rolnicy i mieszkańcy wsi, odbiorcy strony internetowej WODR, doradcy WODR, pracownicy i studyenci Uniwersytetu Przyrodniczego w Poznaniu</t>
  </si>
  <si>
    <t>Wielkopolski Ośrodek Doradztwa Rolniczego</t>
  </si>
  <si>
    <t>ul. Sieradzka 29,      60-163 Poznań</t>
  </si>
  <si>
    <t>Szacowana liczba odwiedzających stoiska wystawiennicze/punkty informacyjne na targach/imprezie plenerowej/wystawie</t>
  </si>
  <si>
    <t>3 rodzaje - plakat, ulotka, katalog</t>
  </si>
  <si>
    <t>średnio miesięcznie około 80 000 odsłon</t>
  </si>
  <si>
    <t>Rozwój planujemy - strategie piszemy</t>
  </si>
  <si>
    <t xml:space="preserve">Wzrost poziomu wiedzy i umiejętności w zakresie zrównoważonego planowania strategicznego i zarządzania rozwojem jednostek wiejskich oraz współpracy wśród lokalnych liderów  z obszaru powiatu krotoszyńskiego i gostyńskiego.   </t>
  </si>
  <si>
    <t>Lokalni liderzy z powiatów krotoszyńskiego i gostyńskiego, w szczególności sołtysi, członkowie rad sołeckich i grup odnowy wsi</t>
  </si>
  <si>
    <t>Kreatywne zastosowanie OZE w praktyce</t>
  </si>
  <si>
    <t>Podwyższenie wiedzy mieszkańców obszarów wiejskich w zakresie dostępnych technologii OZE i kreatywnego ich zastosowania w przedsiębiorczości i przedsięwzięciach komunalnych.</t>
  </si>
  <si>
    <t>Przedstawiciele Lokalnych Grup Działania z terenu Wielkopolski, przedstawiciele wielkopolskich jednostek doradztwa rolniczego, przedstawiciele wielkopolskich samorządów, nauczyciele i uczniowie szkół rolniczych i leśnych, przedsiębiorcy</t>
  </si>
  <si>
    <t>Centrum Doradztwa Rolniczego w Brwinowie, Oddział w Poznaniu</t>
  </si>
  <si>
    <t>ul. Winogrady 63,  61-659 Poznań</t>
  </si>
  <si>
    <t>Liczba uczestników szkoleń/seminariów warszatów/spotkań</t>
  </si>
  <si>
    <t>w tym: przedstawicieli LGD</t>
  </si>
  <si>
    <t>w tym: liczba doradców rolniczych</t>
  </si>
  <si>
    <t>w tym: liczba przedstawicieli LGD</t>
  </si>
  <si>
    <t>Przetwórstwo mleka na poziomie gospodarstwa szansą na rozwój</t>
  </si>
  <si>
    <t>Organizacja szkolenia i wyjazdu studyjnego mających na celu podnoszenie poziomu wiedzy i umiejętności w obszarze małego przetwórstwa lokalnego na przykładzie mleka krowiego oraz sprzedaży bezpośredniej jako formy realizacji krótkich łańcuchów dostaw wśród rolników oraz członków Kół Gospodyń Wiejskich z obszaru powiatu krotoszyńskiego i gostyńskiego</t>
  </si>
  <si>
    <t>Rolnicy i członkowie Kół Gospodyń Wiejskich</t>
  </si>
  <si>
    <t>ul. Stary Rynek 11, 63-720 Koźmin Wlkp.</t>
  </si>
  <si>
    <t>Prawo Łowieckie w aspekcie społecznym, środowiskowym, rolniczym i ekonomicznym</t>
  </si>
  <si>
    <t>Konferencja/kongres</t>
  </si>
  <si>
    <t>Liczba konferencji/kongresów</t>
  </si>
  <si>
    <t>Rolnicy, myśliwi, dzierżawcy i zarządcy obwodów łowieckich, przedstawiciele urzędów miast i gmin, starostw, przedstawiciele Lasów Państwowych, organizacji ekologicznych, przedstawiciele firm sektora prywatnego</t>
  </si>
  <si>
    <t>Organizacja 6 subregionalnych konferencji dla 650 osób</t>
  </si>
  <si>
    <t>"Produkt lokalny - krótkie łancuchy dostaw"</t>
  </si>
  <si>
    <t>Przekazanie rolnikom i innym podmiotom uczestniczącym w rozwoju obszarów wiejskich wiedzy i informacji w zakresie produktu lokalnego będącego jednym z elementów krótkiego łańcucha dostaw żywności, promocja produktu lokalnego jako elementu umożliwiającego pozyskiwanie dodatkowego źródła dochodu</t>
  </si>
  <si>
    <t>Rolnicy (producenci), osoby zainteresowane przetwórstwem żywnościowych produktów lokalnych o charakterze regionalnym i tradycyjnym oraz osoby zainteresowane ich sprzedażą</t>
  </si>
  <si>
    <t>Liczba uczestników konferencji/kongresów</t>
  </si>
  <si>
    <t>55</t>
  </si>
  <si>
    <t>5</t>
  </si>
  <si>
    <t>Liczba stoisk wystawienniczych/ punktów informacyjnych na targach/imprezie plenerowej/wystawie</t>
  </si>
  <si>
    <t>Urbanistyczny i planistyczny rozwój obszarów wiejskich - zasady prawidłowego kształtowania przestrzeni wsi wielkopolskiej (projekt pilotażowy)</t>
  </si>
  <si>
    <t>Identyfikacja urbanistycznego potencjału wsi wielkopolskiej, ocena prawidłowości sposobu zabudowy i zagospodarowania, określenie zbioru właściwych rozwiązań architektonicznych i przestrzenno-funkcjonalnych poprzez przeprowadzenie analizy/ekspertyzy, wydanie publikacji, zorganizowanie wyjazdu stydujnego i konferencji oraz informację i publikację w Internecie</t>
  </si>
  <si>
    <t>Przedstawiciele władz samorządowych województwa wielkopolskiego i mieszkańcy gmin, których wsie brały udział w badaniu oraz inni interesariusze zainteresowani problematyką prawidłowego kształtowania przestrzeni obszarów wiejskich</t>
  </si>
  <si>
    <t>Uniwersytet im. Adama Mickiewicza w Poznaniu</t>
  </si>
  <si>
    <t>ul. Wieniawskiego 1, 61-712 Poznań</t>
  </si>
  <si>
    <t>Analiza/ekspertyza/badanie</t>
  </si>
  <si>
    <t>Ekspertyzy</t>
  </si>
  <si>
    <t>„Wielkopolskie Święto Mleka i Powiatu Kolskiego”</t>
  </si>
  <si>
    <t>Celem realizacji operacji jest zwiększenie udziału grupy docelowej społeczeństwa województwa wielkopolskiego  do  wdrażania inicjatyw na rzecz rozwoju obszarów wiejskich, promocja idei zdrowego odżywiania oraz  produktów mlecznych wysokiej jakości pochodzących z Wielkopolski oraz zachęcanie rolników do zrzeszania się w Spółdzielni Mleczarskiej w Kole</t>
  </si>
  <si>
    <t>Targi/impreza plenerowa/wystawa</t>
  </si>
  <si>
    <t>społeczeństwo województwa wielkopolskiego ze szczególnym uwzględnieniem mieszkańców powiatu kolskiego, hodowcy krów, rolnicy</t>
  </si>
  <si>
    <t>41 634,53</t>
  </si>
  <si>
    <t>Okręgowa Spółdzielnia Mleczarska w Kole</t>
  </si>
  <si>
    <t>ul. Towarowa 6,       62-600 Koło</t>
  </si>
  <si>
    <t>Szacowana liczba uczestników targów / imprez plenerowych / wystaw</t>
  </si>
  <si>
    <t>7 000</t>
  </si>
  <si>
    <t xml:space="preserve">„Szparagi – złoto z ziemi – Smak Naszego Regionu” </t>
  </si>
  <si>
    <t>Wspieranie profesjonalnej współpracy rolników przyczyniającej się do tworzenia marki przemęckiego szparaga  ako produktu regionalnego, zwiększenie zainteresowania producentów rolnych tworzeniem grup producenckich, struktur handlowych lub innych form współpracy.</t>
  </si>
  <si>
    <t xml:space="preserve">Konferencja/kongres     </t>
  </si>
  <si>
    <t>producenci i przetwórcy szparagów, osoby zainteresowane produkcja  lub przetwórstwem szparaga z terenu Gminy Przemęt oraz społeczność lokalna</t>
  </si>
  <si>
    <t>26 475,85 zł</t>
  </si>
  <si>
    <t>Gmina Przemęt</t>
  </si>
  <si>
    <t>ul. Jagiellońska 8,     64-234 Przemęt</t>
  </si>
  <si>
    <t xml:space="preserve">Publikacja/materiał drukowany   </t>
  </si>
  <si>
    <t xml:space="preserve">Konkurs/olimpiada </t>
  </si>
  <si>
    <t>Liczba konkursów/olimpiad</t>
  </si>
  <si>
    <t>Liczba uczestników konkursów / olimpiad</t>
  </si>
  <si>
    <t>Inne: dni otwarte</t>
  </si>
  <si>
    <t>liczba tablic informacyjnych</t>
  </si>
  <si>
    <t>Poszerzanie wiedzy o polityce rozwoju obszarów wiejskich i możliwości otrzymania wsparcia finansowego oraz upowszechnienie wiedzy w zakresie planowania rozwoju lokalnego</t>
  </si>
  <si>
    <t>Osoby młode, starsze, osoby niepełnosprawne oraz kobiety i osoby bezrobotne</t>
  </si>
  <si>
    <t xml:space="preserve">Stowarzyszenie Dolina Noteci </t>
  </si>
  <si>
    <t>ul. Sienkiewicza 2,    64-800 Chodzież,</t>
  </si>
  <si>
    <t>8 000</t>
  </si>
  <si>
    <t>5 000</t>
  </si>
  <si>
    <t xml:space="preserve">Prasa </t>
  </si>
  <si>
    <t xml:space="preserve">Liczba artykułów / wkładek / ogłoszeń w prasie </t>
  </si>
  <si>
    <t>Udział w Dożynkach Powiatowych w Milczu formą rozpowszechniania wiedzy o możliwościach rozwoju obszarów wiejskich oraz o formach wsparcia finansowego i promocji rynku pracy</t>
  </si>
  <si>
    <t>Targi Rolnicze Kościelec 2018 „Promocja Agrobiznesu – Innowacyjność w rolnictwie”</t>
  </si>
  <si>
    <t>Promocja agrobiznesu, w tym przede wszystkim innowacyjnych technologicznych rozwiązań w rolnictwie i nowych form sprzedaży, pokazanie nowych technik korzystania z informacji ogólnodostępnych w internecie i systemach mobilnych oraz możliwienie bezpośredniego kontaktu uczestnikom targów z przedstawicielami nauki, doradztwa, administracji rządowej i samorządowej, dostawców rozwiązań innowacyjnych</t>
  </si>
  <si>
    <t>Producenci rolni, gospodynie wiejskie, lokalni przedsiębiorcy, mieszkańcy obszarów wiejskich i miast</t>
  </si>
  <si>
    <t>ul. Sieradzka 29,       60-163 Poznań</t>
  </si>
  <si>
    <t>20 000</t>
  </si>
  <si>
    <t>VI edycja konkursu „Fundusz sołecki – najlepsza inicjatywa” skierowanego do sołectw z terenu województwa wielkopolskiego i konferencja finałowa „Wiejska polska”</t>
  </si>
  <si>
    <t>Wzrost aktywizacji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</si>
  <si>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Sołtysi, członkowie rad sołeckich, mieszkańcy wsi, przedstawiciele jednostek samorządu terytorialnego, liderzy grup odnowy wsi, lokalnych grup działania oraz lokalni liderzy i animatorzy, przedstawiciele sektora prywatnego angażujący się 
we współpracę z mieszkańcami wsi na rzecz rozwoju małych ojczyzn</t>
  </si>
  <si>
    <t xml:space="preserve">46 474,50 </t>
  </si>
  <si>
    <t xml:space="preserve">Krajowe Stowarzyszenie Sołtysów </t>
  </si>
  <si>
    <t>ul. Zofii Urbanowskiej 8,          62-500 Konin</t>
  </si>
  <si>
    <t>150-180</t>
  </si>
  <si>
    <t>10-80</t>
  </si>
  <si>
    <t>Ze spiżarni wiejskiej gospodyni do Unii</t>
  </si>
  <si>
    <t>Aktywizacja mieszkańców obszarów wiejskich oraz podnoszenie ich świadomości i wiedzy na temat rozwoju obszarów wiejskich, produkcji i promocji własnych produktów spożywczych i możliwości finansowego wsparcia.</t>
  </si>
  <si>
    <t xml:space="preserve">Kóła Gospodyń Wiejskich działających na terenie Gminy Miejska Górka, przedstawiciele Stowarzyszenia Dzieci i Osób Niepełnosprawnych z Miejskiej Górki, przedstawiciele Ukraińców mieszkających na terenie gminy oraz członkowie innych organizacji społecznych działających na terenie Gminy Miejska Górka. </t>
  </si>
  <si>
    <t>Ośrodek Kultury, Sportu, Aktywności lokalnej w Miejskiej Górce</t>
  </si>
  <si>
    <t>ul. Jana Pawła II 6,   63-910 Miejska Górka</t>
  </si>
  <si>
    <t>„Pieczarka – od produkcji, aż po stół” promocja lokalnego produktu,                                                                                „Konkurs na najsmaczniejszą potrawę z pieczarki”</t>
  </si>
  <si>
    <t>Nawiązanie współpracy z producentami, przetwórcami pieczarek i Stowarzyszeniami Kół Gospodyń Wiejskich powiatu grodziskiego i powiatów ościennych, promocja wspólnych działań oraz podniesienie wiedzy społeczeństwa na temat możliwości pozyskania dodatkowych dochodów w gospodarstwie</t>
  </si>
  <si>
    <t>Producenci i przetwórcy pieczarek oraz Koła Gospodyń Wiejskich powiatu grodziskiego i powiatów ościennych</t>
  </si>
  <si>
    <t xml:space="preserve">Organizacja imprezy plenerowej pn. Dzień Ogórka </t>
  </si>
  <si>
    <t>Zwiększenie współpracy w regionie poprzez udział w imprezie plantatorów ogórków oraz przedstawicieli z sektora przetwórstwa, a także budowanie partnerskich relacji ze społecznością</t>
  </si>
  <si>
    <t>Mieszkańcy powiatu kolskiego ze szczególnym uwzględnieniem mieszkańców gminy Dąbie oraz rolnicy</t>
  </si>
  <si>
    <t xml:space="preserve">Gmina Dąbie </t>
  </si>
  <si>
    <t>pl. Mickiewicza 1,   62-660 Dąbie</t>
  </si>
  <si>
    <t>800</t>
  </si>
  <si>
    <t xml:space="preserve">Parada Straży Grobu Pańskiego – promocją dziedzictwa kulturowego Stawiszyna </t>
  </si>
  <si>
    <t>Zwiększenie udziału zainteresowanych stron we wdrażaniu inicjatyw poprzez informowanie społeczeństwa o tradycyjnym dorobku dziedzictwa kulturowego jakim są obrzędy związane ze Strażą Grobu Pańskiego subregionu</t>
  </si>
  <si>
    <t>Dzieci i młodzież, 10 grup Straży Grobu Pańskiego oraz mieszkańcy Miasta i Gminy Stawiszyn oraz subregionu</t>
  </si>
  <si>
    <t>11 319,12</t>
  </si>
  <si>
    <t xml:space="preserve">Gmina i Miasto Stawiszyn </t>
  </si>
  <si>
    <t>ul. Szosa Pleszewska 3, 62-820 Stawiszyn</t>
  </si>
  <si>
    <t xml:space="preserve">„Dziedzictwo kulinarne Krajny Złotowskiej – co w Kniei Pichcić – warsztaty kuchni myśliwskiej </t>
  </si>
  <si>
    <t>Zwiększenie wiedzy na temat bogactwa kulinarnego Krajny Złotowskiej, budowanie relacji przedstawicieli trzech sektorów i środowisk wiejskich oraz rozwijanie postaw przedsiębiorczości na terenach wiejskich</t>
  </si>
  <si>
    <t>Koła Gospodyń Wiejskich, przedstawiciele nadleśnictw, kół myśliwskich,rolników, przedsiębiorców i przedstawicieli samorządów</t>
  </si>
  <si>
    <t xml:space="preserve">Stowarzyszenie Lokalna Grupa Działania Krajna Złotowska </t>
  </si>
  <si>
    <t>al. Piasta 32, 77-400 Złotów</t>
  </si>
  <si>
    <t xml:space="preserve">Promocja agroturystyki, tradycji kulinarnych i rękodzieła wielkopolskiej wsi </t>
  </si>
  <si>
    <t>Zwiększenie atrakcyjności ofert gospodarstw agroturystycznych oraz tworzenie nowych gospodarstw</t>
  </si>
  <si>
    <t xml:space="preserve">Koła Gospodyń Wiejskich, Stowarzyszenia, Sołectwa i Gospodarstwa Agroturystyczne powiatu rawickiego, leszczyńskiego, kościańskiego, gostyńskiego </t>
  </si>
  <si>
    <t>Organizacja stoiska wystawienniczego podczas cyklu imprez na obszarach wiejskich umożliwi identyfikację rozwiązań i dobrych praktyk poprzez gromadzenie i upowszechnianie przykładów operacji zrealizowanych w ramach priorytetów PROW 2014-2020. Dzięki temu działaniu ostateczni odbiorcy Programu będą mogli zapoznać się z rozwiązaniami, które zostały już wdrożone i są możliwe do stosowania.</t>
  </si>
  <si>
    <t>Operacja o charakterze promocyjno-wystawienniczym</t>
  </si>
  <si>
    <t>Liczba stoisk wystawienniczych</t>
  </si>
  <si>
    <t>Zwiedzający stoisko wystawiennicze Województwa Zachodniopomorskiego na imprezach lokalnych</t>
  </si>
  <si>
    <t>Urząd Marszałkowski Województwa Zachodniopomorskiego</t>
  </si>
  <si>
    <t>ul. Korsarzy 34,       70 - 540 Szczecin</t>
  </si>
  <si>
    <t>Liczba imprez plenerowych</t>
  </si>
  <si>
    <t xml:space="preserve">Promocja dobrych praktyk PROW na terenie wojewodztwa zachodniopomorskiego </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</si>
  <si>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</si>
  <si>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</si>
  <si>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</si>
  <si>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seminarów szkoleniowych</t>
  </si>
  <si>
    <t>Osoby pełniące funkcje sołtysów na obszarze województwa zachodniopomorskiego, lokalni liderzy wiejscy</t>
  </si>
  <si>
    <t>Liczba uczestników seminariów informacyjnych</t>
  </si>
  <si>
    <t>240</t>
  </si>
  <si>
    <t>Seminarium szkoleniowe dla członków Sieci Dziedzictwa Kulinarnego Pomorze Zachodnie</t>
  </si>
  <si>
    <t>Upowszechnienie wiedzy przedsiębiorców z branży  rolnictwa, ogrodnictwa, rybactwa, przetwórstwa żywności i gastronomii z zakresu przepisów formalno-prawnych: weterynaryjnych, sprzedaży bezpośredniej oraz pozyskiwania zewnętrznych środków unijnych w ramach rozwoju prowadzonych  przez członków Sieci Dziedzictwa Kulinarnego Pomorza Zachodniego przedsiębiorstw</t>
  </si>
  <si>
    <t>Liczba seminariów szkoleniowych</t>
  </si>
  <si>
    <t>Członkowie Sieci Dziedzictwa Kulinarnego Pomorza Zachodniego</t>
  </si>
  <si>
    <t>Promocja regionalnej żywności wysokiej jakości, wytwarzanej z wykorzystaniem lokalnych surowców,  tradycji kulinarnych i nowoczesnych metod pozwalających zachować wartości odżywcze.</t>
  </si>
  <si>
    <t>Liczba targów</t>
  </si>
  <si>
    <t>Zwiedzający stoisko wystawiennicze Województwa Zachodniopomorskiego na imprezie targowej, potencjalni kontrahenci wystawców</t>
  </si>
  <si>
    <t xml:space="preserve">Liczba wystawców na stoisku wystawienniczym </t>
  </si>
  <si>
    <t>Aleja Zachodniopomorskie Smaki - produkty tradycyjne Pomorza Zachodniego w ramach Jarmarku Jakubowego</t>
  </si>
  <si>
    <t>Promocja produktów tradycyjnych i regionalnych producentów z województwa zachodniopomorskiego</t>
  </si>
  <si>
    <t>Zwiedzający stoiska wystawiennicze lokalnych wytwórców produktów tradycyjnych, regionalnych i ekologicznych Pomorza Zachodniego na imprezie plenerowej, potencjalni kontrahenci wystawców</t>
  </si>
  <si>
    <t xml:space="preserve">Liczba wystawców </t>
  </si>
  <si>
    <t>Dożynki Wojewódzkie</t>
  </si>
  <si>
    <t>Aleja Zachodniopomorskie Smaki - Produkty Tradycyjne Pomorza Zachodniego w ramach "Pikniku nad Odrą"</t>
  </si>
  <si>
    <t>Impreza plenerowa- jarmark</t>
  </si>
  <si>
    <t>Dożynki Prezydenckie w Spale</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</si>
  <si>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</si>
  <si>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</si>
  <si>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Targi, wystawy, imprezy lokalne, regionalne, krajowe i międzynarodowe</t>
  </si>
  <si>
    <t>Zaproszeni goście i uczestnicy Dożynek Prezydenckich oraz zwiedzający stoisko wystawiennicze Województwa Zachodniopomorskiego na dożynkach</t>
  </si>
  <si>
    <t>Uczestnicy targów wystaw, imprez lokalnych, regionalnych, krajowych i międzynarodowych</t>
  </si>
  <si>
    <t>Aleja Zachodniopomorskie Smaki - Produkty Tradycyjne Pomorza Zachodniego w ramach Festiwalu Słowian i Wikingów w Wolinie</t>
  </si>
  <si>
    <t>Zwiedzający stoiska wystawiennicze wystawców na imprezie plenerowej, potencjalni kontrahenci wystawców</t>
  </si>
  <si>
    <t>11</t>
  </si>
  <si>
    <t>Wojewódzkie Dni Pszczelarza</t>
  </si>
  <si>
    <t>Celem operacji jest popularyzacja miodów i produktów pszczelich wśród mieszkańców województwa zachodniopomorskiego, wspieranie współpracy pomiędzy pszczelarzami oraz promocja zrównoważonego rozwoju obszarów wiejskich</t>
  </si>
  <si>
    <t>Pszczelarze, osoby zawodowo i hobbystycznie zajmujące się prowadzeniem pasiek o różnej skali produkcji z terenu województwa zachodniopomorskiego, pszczelarze z koła Pszczelarzy w Niemczech, mieszkańcy województwa zachodniopomorskiego</t>
  </si>
  <si>
    <t>Liczba uczestników imprezy</t>
  </si>
  <si>
    <t>Leaderfest 2018</t>
  </si>
  <si>
    <t>Cele: zwiększenie udziału zainteresowanych stron we wdrażaniu inicjatyw na rzecz rozwoju obszarów wiejskich oraz aktywizacja mieszkańców wsi na rzecz podejmowania inicjatyw w zakresie rozwoju obszarów wiejskich, w tym kreowania miejsc pracy na terenach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Upowszechnianie wiedzy w zakresie planowania rozwoju lokalnego z uwzględnieniem potencjału ekonomicznego, społecznego i środowiskowego danego obszaru</t>
  </si>
  <si>
    <t xml:space="preserve">Szkolenie/ seminarium/ warsztat/ spotkanie. Wyjazd studyjny </t>
  </si>
  <si>
    <t>Stowarzyszenie "Lider Pojezierza"</t>
  </si>
  <si>
    <t>ul. Sądowa 8,               74-320 Barlinek</t>
  </si>
  <si>
    <t>Wykorzystanie dziedzictwa przyrodniczego i kulturowo-historycznego w rozwoju gospodarczym i turystycznym obszaru na przykładzie EKOMUZEUM Polski Południowej</t>
  </si>
  <si>
    <t>Cel: Celem operacji jest zgłębienie wiedzy na temat sieci rozproszonych w terenie obiektów, które tworzą swoistą, interesującą kolekcję pokazującą i promującą dziedzictwo przyrodnicze i  kulturowe obszaru, a także dorobek jego mieszkańców zwany ekomuzeum.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t>
  </si>
  <si>
    <t xml:space="preserve">pracownicy lub przedstawiciele Zarządu, Rady, a także członkowie LGD </t>
  </si>
  <si>
    <t>Stowarzyszenie "WIR" - Wiejska Inicjatywa Rozwoju</t>
  </si>
  <si>
    <t>Rynek Staromiejski 5, 73-110 Stargard</t>
  </si>
  <si>
    <t>„Transfer wiedzy i innowacji w pobudzeniu aktywności społecznej na obszarach wiejskich - dobre praktyki" - wyjazd studyjny</t>
  </si>
  <si>
    <t>Cel: wspieranie transferu wiedzy i innowacji na obszarach wiejskich poprzez udział uczestników, którzy będą brali udział w wyjeździe studyjnym i ich uczestnictwo w poznawaniu dobrych praktyk odwiedzanych LGD.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tworzenia sieci współpracy partnerskiej dotyczącej rolnictwa i obszarów wiejskich przez podnoszenie poziomu wiedzy w tym zakresie</t>
  </si>
  <si>
    <t>pracownicy, członkowie organów LGD oraz aktywni członkowie LGD</t>
  </si>
  <si>
    <t>Federacja Lokalnych Grup Działania  Pomorza Zachodniego</t>
  </si>
  <si>
    <t>ul. Kołobrzeska 43, 78-300 Świdwin</t>
  </si>
  <si>
    <t>Szkolenie przedstawicieli oraz pracowników biur LGD z obszaru Województwa Zachodniopomorskiego w zakresie prawa wekslowego, ochrony danych osobowych i "kamieni milowych"</t>
  </si>
  <si>
    <t>Cel: celem głównym szkolenia przedstawicieli oraz pracowników biur LGD w perspektywie PROW 2014-2020 jest cel zawarty w działaniu KSOW w zakresie podnoszenia wiedzy i kompetencji oraz tworzenia i utrwalania sieci kontaktów pomiędzy Lokalnymi Grupami Działania Województwa Zachodniopomorskiego. Przedmiot:  szkolenie.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dotyczącej zarządzania projektami z zakresu rozwoju obszarów wiejskich.</t>
  </si>
  <si>
    <t>Szkolenie/ seminarium/ warsztat/ spotkanie.</t>
  </si>
  <si>
    <t>Przedstawiciele i członkowie LGD-ów oraz pracownicy biur 12 LGD Województwa Zachodniopomorskiego</t>
  </si>
  <si>
    <t>Stowarzyszenie Lokalna Grupa Działania POJEZIERZE RAZEM</t>
  </si>
  <si>
    <t>ul Warcisława IV 16/3, 78-400 Szczecinek</t>
  </si>
  <si>
    <t>"Ucząc się z przeszłości, przygotowujemy się na przyszłość - inteligentna wioska"</t>
  </si>
  <si>
    <t>Cel:Aktywizacja mieszkańców obszarów wiejskich na rzecz podejmowania inicjatyw w zakresie powstania inteligentnej wioski na terenie Gminy Gryfino przyczyniającej się do rozwoju obszarów wiejskich, w tym kreowania nowych i istniejących  już miejsc pracy. Przedmiot": warsztaty/szkolenie.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społeczeństwa cyfrowego na obszarach wiejskich przez podnoszenie poziomu wiedzy w tym zakresie,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</si>
  <si>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liczba warsztatów/ liczba konferencji</t>
  </si>
  <si>
    <t>2/1</t>
  </si>
  <si>
    <t>przedstawiciele ngo, jst, rad sołeckich, przedsiębiorcy</t>
  </si>
  <si>
    <t>Gmina Gryfino</t>
  </si>
  <si>
    <t>ul. 1 maja 16,              74-100 Gryfino</t>
  </si>
  <si>
    <t>liczba uczestników warsztatów/ liczba uczestników konferencji</t>
  </si>
  <si>
    <t>53/100</t>
  </si>
  <si>
    <t>"Święto Ziół"</t>
  </si>
  <si>
    <t>Cel: zainteresowanie społeczeństwa terenami wiejskimi jako atrakcyjnym miejscem do wypoczynku, edukacji, pracy i życia. Przedmiot: warsztaty, impreza plenerowa. Tematy: Wspieranie rozwoju przedsiębiorczości na obszarach wiejskich przez podnoszenie poziomu wiedzy i umiejętności w obszarach innych niż małego przetwórstwa lokalnego lub w obszarze rozwoju zielonej gospodarki, w tym tworzenie nowych miejsc pracy, Promocja jakości życia na wsi lub promocja wsi jako miejsca do życia i rozwoju zawodowego.</t>
  </si>
  <si>
    <t>Szkolenie/ seminarium/ warsztat/ spotkanie. Targi/ impreza plenerowa/ wystawa</t>
  </si>
  <si>
    <t>liczba szkoleń/warsztatów. Liczba imprez plenerowych</t>
  </si>
  <si>
    <t>7/1</t>
  </si>
  <si>
    <t>ogół mieszkańców i przyjezdnych</t>
  </si>
  <si>
    <t>Fundacja SIEDEM OGRODÓW</t>
  </si>
  <si>
    <t>Łowicz Wałecki 50, 78-650 Mirosławiec</t>
  </si>
  <si>
    <t>liczba uczestników warsztatów / liczba uczestników imprezy plenerowych</t>
  </si>
  <si>
    <t>160/300</t>
  </si>
  <si>
    <t>Publikacja naukowa: "Wpływ rodzaju nawożenia azotowego na wielkość emisji podtlenku azotu w zmiennych warunkach odczynu gleby i gatunku uprawianych traw"</t>
  </si>
  <si>
    <t>Cel: określenie wielkości i rodzaju nawożenia sprzyjającego najmniejszej emisji podtlenku azotu. Przedmiot: publikacja drukowana oraz internetowa. Tematy: Upowszechnianie wiedzy w zakresie optymalizacji wykorzystywania przez mieszkańców obszarów wiejskich zasobów środowiska naturalnego</t>
  </si>
  <si>
    <t>publikacja drukowana oraz publikacja internetowa</t>
  </si>
  <si>
    <t>liczba tytułów publikacji drukowanych/internetowych</t>
  </si>
  <si>
    <t>rolnicy z terenu Pomorza Zachodniego, którzy użytkują w sposób intensywny trwałe użytki zielone</t>
  </si>
  <si>
    <t>Zachodniopomorski Uniwersytet Technologiczny w Szczecinie</t>
  </si>
  <si>
    <t>Al.. Piastów 17,         70-310 Szczecin</t>
  </si>
  <si>
    <t>liczba egzemplarzy publikacji drukowanej</t>
  </si>
  <si>
    <t>Publikacja "Wyniki doświadczeń odmianowych w roku 2017 i "LZO do uprawy w roku 2018"</t>
  </si>
  <si>
    <t>Cel: Zwiększenie udziału zainteresowanych stron we wdrażaniu inicjatyw na rzecz rozwoju obszarów wiejskich Informacje zawarte w publikacjach pozwolą firmom nasiennym na lepszy dobór odmian oferowanych do sprzedaży. Przedmiot: publikacje. Tematy: Upowszechnianie wiedzy w zakresie optymalizacji wykorzystywania przez mieszkańców obszarów wiejskich zasobów środowiska naturalnego, Upowszechnianie wiedzy w zakresie dotyczącym zachowania różnorodności genetycznej roślin lub zwierząt.</t>
  </si>
  <si>
    <t>publikacja drukowana</t>
  </si>
  <si>
    <t>Rolnicy województwa zachodniopomorskiego, hodowcy odmian, samorządowcy, firmy i instytucje działające na  rzecz rolnictwa, uczelnie wyższe, szkolnictwo zawodowe, instytucje naukowo – badawcze, samorząd rolniczy, doradcy terenowi Zachodniopomorskiego Ośrodka Doradztwa Rolniczego.</t>
  </si>
  <si>
    <t>COBORU Stacja Doświadczalna Oceny Odmian w Szczecinie Dąbiu</t>
  </si>
  <si>
    <t>ul. Goleniowska 56A, 70-847 Szczecin</t>
  </si>
  <si>
    <t xml:space="preserve">liczba egzemplarzy publikacji </t>
  </si>
  <si>
    <t>Wspieranie współpracy służącej podniesieniu innowacyjności w sektorze rolnym</t>
  </si>
  <si>
    <t>Cel: zwiększenie efektywnego przepływu wiedzy naukowej dotyczącej rozwiązań w innowacyjnym rolnictwie do szerokiego grona odbiorców, a w szczególności przedstawicieli sektora rolnego, producentów oraz konsumentów, mieszkańców obszarów wiejskich. Przedmiot: seminariu/impreza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Upowszechnianie wiedzy w zakresie optymalizacji wykorzystywania przez mieszkańców obszarów wiejskich zasobów środowiska naturalnego, Upowszechnianie wiedzy w zakresie dotyczącym zachowania różnorodności genetycznej roślin lub zwierząt.</t>
  </si>
  <si>
    <t>seminarum/impreza plenerowa</t>
  </si>
  <si>
    <t>Liczba seminariów/liczba imprez plenerowych</t>
  </si>
  <si>
    <t>6/1</t>
  </si>
  <si>
    <t xml:space="preserve">Producenci rolni, profesjonalnie i amatorsko zajmujący się rolnictwem, konsumenci, mieszkańcy obszarów wiejskich. </t>
  </si>
  <si>
    <t>Instytut Hodowli i Aklimatyzacji Roślin - Państwowy Instytut Badawczy w Radzikowie, Oddział w Boninie</t>
  </si>
  <si>
    <t>Bonin 3,                          76-003 Bonin</t>
  </si>
  <si>
    <t>liczba uczestników seminariów/liczba uczestników imprezy plenerowej</t>
  </si>
  <si>
    <t>150/950</t>
  </si>
  <si>
    <t>XXXI Barzkowickie Targi Rolne AGRO POMERANIA</t>
  </si>
  <si>
    <t>Celem organizacji wydarzenia jest przeprowadzenie kompleksowej kampanii informacyjnej dotyczącej polityki rozwoju obszarów wiejskich i wsparcia finansowego. Efektem będzie uświadomienie i aktywizacja społeczności wiejskiej Pomorza Zachodniego o możliwościach wsparcia rozwoju przedsiębiorczości, a także tworzenia nowych miejsc pracy. Przedmiot: impreza targowa.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</si>
  <si>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impreza targowa</t>
  </si>
  <si>
    <t xml:space="preserve">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
</t>
  </si>
  <si>
    <t>Barzkowice 2,             73-134 Barzkowice</t>
  </si>
  <si>
    <t>Promowanie obszarów wiejskich poprzez organizację Święta Darów Ziemi</t>
  </si>
  <si>
    <t>Celem operacji jest ograniczanie ubóstwa wśród mieszkańców terenów wiejskich. Pobudzenie ich do podejmowania inicjatyw na terenach wiejskich, zwiększenie udziału mieszkańców obszarów wiejskich w imprezach, pobudzenia ich do uczestnictwa w życiu społecznym i motywacja do rozwoju inicjatyw służących ożywieniu i pielęgnowaniu tradycji na szczeblu lokalnym, co w efekcie długofalowym doprowadzi do większego zaangażowania mieszkańców, a tym samym pozostanie na tym terenie oraz budowanie tożsamości lokalnej, co w efekcie przyczyni się do aktywizacji i integracji mieszkańców, zaspokojenia potrzeb społecznych i kulturalnych oraz promocji i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</si>
  <si>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mieszkańcy terenów wiejskich, rolnicy, przedsiębiorcy, szkoły, KGW, lokalni działacze, stowarzyszenia, instytucje państwowe</t>
  </si>
  <si>
    <t>Gmina Mieszkowice</t>
  </si>
  <si>
    <t>ul. Chopina 1,             74-505 Mieszkowice</t>
  </si>
  <si>
    <t>Rola kobiety, matki, liderki, bohaterki i orędowniczki walki o niepodległość, tradycje i rozwój na obszarach wiejskich w XXI wieku</t>
  </si>
  <si>
    <t>Cel: aktywizacja mieszkańców obszarów wiejskich woj.zachodniopomorskiego w szczególności kobiet na rzecz podejmowania inicjatyw w zakresie rozwoju sołectw,  z uwzględnieniem roli kobiet, tradycji, kultury i historii oraz publikacja przybliżająca w/w dzialania na polskiej wsi. Przedmiot: konferencja i publikacja.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</si>
  <si>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konferencja/publikacja</t>
  </si>
  <si>
    <t>liczba konferencji/liczba tytułów publikacji</t>
  </si>
  <si>
    <t>Kobiety aktywnie biorące udział w konferencji, osoby niepełnosprawne , przedstawiciele samorządu, mieszkańcy województwa zachodniopomorskiego</t>
  </si>
  <si>
    <t>Fundacja Razem dla rozwoju obszarów wiejskich</t>
  </si>
  <si>
    <t>ul. Pod Lipami 9/18, 74-200 Pyrzyce</t>
  </si>
  <si>
    <t>liczba uczestników konferencji/nakład publikacji</t>
  </si>
  <si>
    <t>100/200</t>
  </si>
  <si>
    <t>Pożegnanie lata w Drawnie</t>
  </si>
  <si>
    <t>Celem operacji jest Aktywizacja mieszkańców gminy Drawno poprzez wspólną imprezę plenerową połączoną z konkursami dla różnych grup wiekowych i zabawą taneczną oraz promocję życia na wsi jako miejsca do realizacji planów życiowych i zawodowych.   Przedmiot: impreza plenerowa i konkurs. Temat: Promocja jakości życia na wsi lub promocja wsi jako miejsca do życia i rozwoju zawodowego</t>
  </si>
  <si>
    <t>impreza plenerowa/konkurs</t>
  </si>
  <si>
    <t>liczba imprez plenerowych/liczba konkursów</t>
  </si>
  <si>
    <t>1/4</t>
  </si>
  <si>
    <t>Gmina Drawno</t>
  </si>
  <si>
    <t>ul. Kościelna 3,          73-220 Drawno</t>
  </si>
  <si>
    <t>liczba uczestników imprezy plenerowej/liczba uczestników konkursów</t>
  </si>
  <si>
    <t>300/90</t>
  </si>
  <si>
    <t>Aktywizacja mieszkańców wsi poprzez realizację warsztatów rękodzielniczych</t>
  </si>
  <si>
    <t xml:space="preserve">Cel: Aktywizacja mieszkańców wsi na rzecz podejmowania inicjatyw w zakresie rozwoju obszarów wiejskich, w tym kreowanie miejsc pracy na terenach wiejskich.Przedmiot: warsztaty.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t>
  </si>
  <si>
    <t xml:space="preserve">osoby zagrożone wyłączeniem społecznym,  zwłaszcza kobiety, zamieszkujące obszary wiejskie Województwa Zachodniopomorskiego. Osoby, które wezmą udział w projekcie to mieszkańcy gmin, w których występują deficyty w obszarach problemowych - w tym ubóstwo </t>
  </si>
  <si>
    <t>KONKURS KULINARNY "Z wody, z lasu i z zagrody"</t>
  </si>
  <si>
    <t>Cel: Aktywizacja mieszkańców wsi na rzecz podejmowania inicjatyw w zakresie rozwoju obszarów wiejskich, w tym kreowania miejsc pracy na terenach wiejskich. Przedmiot: impreza plenerowa. Temat: Promocja jakości życia na wsi lub promocja wsi jako miejsca do życia i rozwoju zawodowego</t>
  </si>
  <si>
    <t>liczba imprez plenerowych/Liczba konkursów</t>
  </si>
  <si>
    <t>Powiat Koszaliński</t>
  </si>
  <si>
    <t>ul. Racławicka 13,    75-620 Koszalin</t>
  </si>
  <si>
    <t>liczba uczestników imprezy plenerowej/liczba uczestników konkursu</t>
  </si>
  <si>
    <t>300/50</t>
  </si>
  <si>
    <t>Konkurs/Olimpiada "Rośliny wodne w ocenie jakości wód i ochronie ekosystemów wodnych oraz w oczyszczaniu ścieków bytowych i komunalnych"</t>
  </si>
  <si>
    <t>Cel: Poszerzenie wiedzy o znaczeniu roślin wodnych w ocenie jakości i ochronie ekosystemów wodnych na obszarach wiejskich oraz ich wykorzystania przy oczyszczaniu ścieków komunalnych i bytowych. Przedmiot: konkurs. Temat: Upowszechnianie wiedzy w zakresie optymalizacji wykorzystywania przez mieszkańców obszarów wiejskich zasobów środowiska naturalnego</t>
  </si>
  <si>
    <t>Dzieci i młodzież szkolna – szkoły podstawowe, szkoły gimnazjalne i średnie w powiecie drawskim, gryfickim i myśliborskim</t>
  </si>
  <si>
    <t>Al. Piastów 17,           70-310 Szczecin</t>
  </si>
  <si>
    <t>Konkurs pn. Agro-Eko-Turystyczne "Zielone Lato" 2018</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</si>
  <si>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</si>
  <si>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właściciele gospodarstw agroturystycznych wyróżniających się wysoką jakością świadczonych usług. Gospodarstwa, które korzystały z funduszy unijnych z przeznaczeniem na potrzeby agroturystyczne w celu podwyższenia jakości świadczonych usług.</t>
  </si>
  <si>
    <t>Konferencja „Rozwój obszarów wiejskich poprzez aktywność i twórczość społeczną"</t>
  </si>
  <si>
    <t>Celem operacji jest zidentyfikowanie, zgromadzenie i upowszechnienie dobrych praktyk służących rozwojowi mieszkańców i społeczności obszarów wiejskich. Przedmiot: konferencja. Tematy: Promocja jakości życia na wsi lub promocja wsi jako miejsca do życia i rozwoju zawodowego, Upowszechnianie wiedzy w zakresie planowania rozwoju lokalnego z uwzględnieniem potencjału ekonomicznego, społecznego i środowiskowego danego obszaru</t>
  </si>
  <si>
    <t>Mieszkańcy obszarów wiejskich z terenu powiatu łobeskiego, prelegenci prezentujący dobre praktyki z terenu województwa zachodniopomorskiego, ujęte w Bazie dobrych praktyk KSOW, przedstawiciele władz samorządowych z terenu powiatu łobeskiego, przedstawiciele lokalnych grup województwa zachodniopomorskiego.</t>
  </si>
  <si>
    <t>LGD Centrum Inicjatyw Wiejskich</t>
  </si>
  <si>
    <t>ul. Drawska 6,            73-150 Łobez</t>
  </si>
  <si>
    <t>Chłopskie Święto Ryby</t>
  </si>
  <si>
    <t>Cel: Wzrost wiedzy nt. możliwości rozwojowych obszarów wiejskich województwa zachodniopomorskiego, z uwzględnieniem zasad zrównoważonego rozwoju. Przedmiot: impreza plenerowa, konferencja oraz publikacja i konkurs.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oraz w innych obszarach,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t>
  </si>
  <si>
    <t>impreza plenerowa , konferencja, publikacja i konkurs</t>
  </si>
  <si>
    <t>liczba konferencji/liczba imprez plenerowych/liczba publikacji/liczba konkursów</t>
  </si>
  <si>
    <t>1/1/2/2</t>
  </si>
  <si>
    <t>Stowarzyszenie Promocji i Rozwoju Osady Nadmorskiej Chłopy "16-ty południk"</t>
  </si>
  <si>
    <t>Chłopy,                             ul. Kapitańska 57,    76-034 Sarbinowo</t>
  </si>
  <si>
    <t>liczba uczestników konferencji/liczba uczestników imprezy plenerowej/nakład publikacji/liczba uczestników konkursów</t>
  </si>
  <si>
    <t>50/100/400/30</t>
  </si>
  <si>
    <t>III Powiatowy Jarmark Tradycyjnie Zdrowej Żywności i Rękodzieła Ludowego</t>
  </si>
  <si>
    <t>Celem głównym operacji jest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i w innych obszarach, Promocja jakości życia na wsi lub promocja wsi jako miejsca do życia i rozwoju zawodowego, Upowszechnianie wiedzy dotyczącej zarządzania projektami z zakresu rozwoju obszarów wiejskich.</t>
  </si>
  <si>
    <t>Powiat Świdwiński</t>
  </si>
  <si>
    <t>ul. Mieszka I 16,        78-300 Świdwin</t>
  </si>
  <si>
    <t>Lokalne Jadło i Rzemiosło</t>
  </si>
  <si>
    <t>Cel: dążenie do poprawy warunkow bytowych ludności wiejskiej oraz prowadzenia działalności na tych obszarach z poszanowaniem środowiska naturalnego i dziedzictwa kulturowego. Przedmiot: impreza plenerowa i warsztaty. Tematy: Upowszechnianie wiedzy w zakresie optymalizacji wykorzystywania przez mieszkańców obszarów wiejskich zasobów środowiska naturalnego,  wspieranie rozwoju przedsiębiorczości na obszarach wiejskich przez podnoszenie poziomu wiedzy i umiejętności w innych obszarach, promocja jakości życia na wsi lub promocja wsi jako miejsca do życia i rozwoju zawodowego, upowszechnianie wiedzy dotyczącej zarządzania projektami z zakresu rozwoju obszarów wiejskich.</t>
  </si>
  <si>
    <t>Pro Consulting Dariusz Stępień, Joanna Stępień s.c.</t>
  </si>
  <si>
    <t>ul. Dubois 17B,           71-610 Szczecin</t>
  </si>
  <si>
    <t>Organizacja Dożynek Gminnych poprzez przeprowadzenie warsztatów kulinarnych oraz wydanie publikacji z rodzinnej kuchni</t>
  </si>
  <si>
    <t>Cel: promowanie włączenia społecznego, aktywizacja mieszkańców wi, kultywowanie tradycji ziemi rodzimej, wzmocnienie kapitału społecznego na rzecz rozwoju obszarów wiejskich. Przedmiot: impreza plenerowa oraz warsztaty i publikacja. Tematy: Promocja jakości życia na wsi lub promocja wsi jako miejsca do życia i rozwoju zawodowego, Upowszechnianie wiedzy w zakresie planowania rozwoju lokalnego z uwzględnieniem potencjału ekonomicznego, społecznego i środowiskowego danego obszaru.</t>
  </si>
  <si>
    <t>impreza plenerowa, warsztaty i publikacja</t>
  </si>
  <si>
    <t>liczba imprez plenerowych/liczba warsztatów/liczba publikacji</t>
  </si>
  <si>
    <t>1/3/1</t>
  </si>
  <si>
    <t>Gmina Widuchowa</t>
  </si>
  <si>
    <t>ul. Grunwaldzka 8,   74-120 Widuchowa</t>
  </si>
  <si>
    <r>
      <t>liczba uczestników imprezy plenerowej/</t>
    </r>
    <r>
      <rPr>
        <sz val="11"/>
        <color rgb="FFFF0000"/>
        <rFont val="Calibri"/>
        <family val="2"/>
        <charset val="238"/>
        <scheme val="minor"/>
      </rPr>
      <t>l</t>
    </r>
    <r>
      <rPr>
        <sz val="11"/>
        <color theme="1"/>
        <rFont val="Calibri"/>
        <family val="2"/>
        <charset val="238"/>
        <scheme val="minor"/>
      </rPr>
      <t>iczba uczestników warsztatów / nakład publikacji</t>
    </r>
  </si>
  <si>
    <t>300/60/1000</t>
  </si>
  <si>
    <t>Aleja Zachodniopomorskie Smaki - produkty tradycyjne Pomorza Zachodniego w ramach VIII Pikniku Lotniczego w Świdwinie</t>
  </si>
  <si>
    <t>Festiwal Współczesnej Kultury Ludowej</t>
  </si>
  <si>
    <t>Kultywowanie oraz popularyzacja najbardziej wartościowych, kulturowych tradycji regionalnych, promocja dorobku kulturowego polskiej wsi oraz rozbudzanie i poszerzanie zainteresowań twórczością ludową poprzez współorganizację festiwalu.</t>
  </si>
  <si>
    <t>Społeczność lokalna gmin wiejsko-miejskich, mogąca uczestniczyć w sposób bezpośredni w wydarzeniu, przedstawiciele organizacji pozarządowych, samorządowcy, turyści i uczestnicy festiwalu</t>
  </si>
  <si>
    <t>Uczestnicy festiwalu, grupy folklorystyczne i taneczne</t>
  </si>
  <si>
    <t>Harmonogram / termin realizacji
(w ujęciu kwartalnym)</t>
  </si>
  <si>
    <t>Koszt kwalifikowalny operacji 
(w zł)</t>
  </si>
  <si>
    <t>Kampania informacyjno-edukacyjna polegająca na umieszczeniu wątków na temat PROW 2007-2013 oraz PROW 2014-2020 w audycjach telewizyjnych</t>
  </si>
  <si>
    <t xml:space="preserve">Celem głównym realizacji operacji jest zwiększenie poziomu wiedzy ogólnej i szczegółowej dotyczącej efektów realizacji PROW 2007-2013 na przykładzie zrealizowanych operacji na obszarze Polski. Ponadto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t>
  </si>
  <si>
    <t>Audycja/film/spot</t>
  </si>
  <si>
    <t>Audycje, programy, spoty w radio, telewizji i internecie</t>
  </si>
  <si>
    <t>60 audycji</t>
  </si>
  <si>
    <t xml:space="preserve">Rolnicy i osoby zainteresowane tematyką rolnictwa i obszarów wiejskich.
Średnia oglądalność: ok. 
400 000 widzów (wartość uśredniona, określona w oparciu o dane z poprzednich zrealizowanych kampanii). 
</t>
  </si>
  <si>
    <t>Ministerstwo Rolnictwa i Rozwoju Wsi, ul. Wspólna 30, 00-930 Warszawa</t>
  </si>
  <si>
    <t>2 i 3</t>
  </si>
  <si>
    <t>Organizacja stoiska informacyjno-promocyjnego MRiRW na targach Grune Woche w Berlinie w latach 2018-2019.</t>
  </si>
  <si>
    <t>Celem głównym realizacji operacji jest prezentacja osiągnięć i promocja polskiej wsi za granicą.
Cele szczegółowe operacji:
- upowszechnianie pozytywnego wizerunku polskiego rolnictwa i promocja krajowych produktów rolno– spożywczych wysokiej jakości na rynkach zagranicznych;
- wzrost liczby osób, zarówno ogółu społeczeństwa jak i potencjalnych beneficjentów, poinformowanych o polityce rozwoju obszarów wiejskich i o możliwościach finansowania;
- zwiększenie poziomu wiedzy ogólnej i szczegółowej dotyczącej PROW 2014-2020;
- upowszechnianie wiedzy zainteresowanym podmiotom w zakresie innowacji w rolnictwie i na obszarach wiejskich, a także produkcji żywności;
- upowszechnienie wiedzy w zakresie innowacyjnych rozwiązań w rolnictwie, produkcji żywności, leśnictwie i na obszarach wiejskich.</t>
  </si>
  <si>
    <t>Stoisko wystawiennicze / punkt informacyjny na targach / imprezie plenerowej/ wystawie</t>
  </si>
  <si>
    <t>Targi, wystawy, imprezy lokalne, regionalne, krajowe, międzynarodowe</t>
  </si>
  <si>
    <t>I; IV</t>
  </si>
  <si>
    <t>2 edycje
(1 edycja w 2018)
(2019 tylko wynajem powierzchni)</t>
  </si>
  <si>
    <t xml:space="preserve">Grupę docelową tworzą: producenci, przetwórcy, dystrybutorzy hurtownicy, detaliści, punkty gastronomiczne, beneficjenci, potencjalni beneficjenci, ogół społeczeństwa.
Liczebność: 400 000 osób/2018 r.,  (informacje szacunkowe z dwóch poprzednich edycji targów Grune Woche, pozyskane ze strony organizatora targów tj. Messe Berlin).
Ze względu na rosnącą popularność i zainteresowanie targami Grune Woche przypuszcza się, iż liczba uczestników będzie większa niż w latach ubiegłych. Tendencja wzrostowa utrzymuje się od kilku lat.
</t>
  </si>
  <si>
    <t>Konkurs na najlepszy przepis kulinarny wykorzystujący produkty zarejestrowane jako Chroniona Nazwa Pochodzenia (ChNP), Chronione Oznaczenie Geograficzne (ChOG) oraz Gwarantowana Tradycyjna Specjalność (GTS).</t>
  </si>
  <si>
    <t>konkurs/olimpiada</t>
  </si>
  <si>
    <t xml:space="preserve">Uczestnicy konkursu - uczniowie szkół gastronomicznych oraz nauczyciele - ok. 120 os.
Pośrednią grupą docelową są czytelnicy portali internetowych www.minrol.gov.pl i www.ksow.pl oraz uczniowie 
i nauczyciele szkół gastronomicznych (poza uczestnikami konkursu).
</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</si>
  <si>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</si>
  <si>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Operacja ma na celu zwiększenie udziału zainteresowanych stron we wdrażaniu PROW 2014-2020 (8.2.4.3.5 Scalanie gruntów) poprzez organizację szkoleń w zakresie obowiązujących przepisów dotyczących scalania gruntów. Dodatkowo operacja będzie miała na celu nawiązanie współpracy administracji centralnej z administracją samorządową, a także wymianę zdobytych doświadczeń między podmiotami realizującymi operacje typu ,,Scalanie gruntów"</t>
  </si>
  <si>
    <t>Szkolenie/seminarium/warsztat</t>
  </si>
  <si>
    <t>Departament Gospodarki Ziemią</t>
  </si>
  <si>
    <t xml:space="preserve">Operacja ma na celu zwiększenie udziału zainteresowanych stron we wdrażaniu PROW 2014-2020 (8.2.4.3.5 Scalanie gruntów) poprzez organizację corocznego Ogólnopolskiego Konkursu Jakości Prac Scaleniowych oraz seminarium podsumowującego Konkurs, a także  publikacja artykułów w prasie branżowej nt. operacji typu „Scalanie gruntów”.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
</t>
  </si>
  <si>
    <t>szkolenie/seminarium/warsztat 
prasa
Konkurs / olimpiada</t>
  </si>
  <si>
    <t>liczba seminariów
liczba artykułów
liczba konkursów</t>
  </si>
  <si>
    <t>2
8
2</t>
  </si>
  <si>
    <t xml:space="preserve">Uczestnicy Konkursów - pracownicy wojewódzkich biur geodezji; liczebność: 80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grupy docelowej operacji: uczestników:155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
</t>
  </si>
  <si>
    <t>Krajowe i Regionalne Wystawy Ras Rodzimych</t>
  </si>
  <si>
    <t>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Temat: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</si>
  <si>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 Liczba grupy docelowej – w zależności od ilości wystawców i osób zwiedzających (ok. 20.000 osób).</t>
  </si>
  <si>
    <t>Departament Bezpieczeństwa Żywności i Weterynarii</t>
  </si>
  <si>
    <t xml:space="preserve">Celem jest  upowszechnienie dostępu do usług poradnictwa edukacyjno-zawodowego absolwentom szkół ponadpodstawowych i gimnazjalnych oraz osobom dorosłym, poprzez zbudowanie spójnego, drożnego oraz dostosowanego do aktualnych potrzeb systemu poradnictwa zawodowego w systemie oświaty, służącego realizacji głównego celu, jakim jest zwiększenie liczby absolwentów kończących szkoły prowadzone przez Ministra Rolnictwa i Rozwoju Wsi oraz określenie skuteczności realizacji celów szczegółowych tj.: 
a) zwiększenie liczby osób podejmujących naukę w szkołach rolniczych, 
b) wzbogacenie oferty edukacyjnej sieci szkół rolniczych prowadzonych przez Ministra Rolnictwa i Rozwoju Wsi poprzez wprowadzenie nowych metod kształcenia dostosowanych do potrzeb rynku pracy w regionie.
</t>
  </si>
  <si>
    <t>I,II</t>
  </si>
  <si>
    <t>Departament Spraw Społecznych i Oświaty Rolniczej</t>
  </si>
  <si>
    <t>Szkoła Rolnicza - GRUNT TO DOBRY ZAWÓD</t>
  </si>
  <si>
    <t>Publikacja/ materiał (wersja drukowana i/lub elektroniczna)</t>
  </si>
  <si>
    <t xml:space="preserve">
liczba tytułów publikacji</t>
  </si>
  <si>
    <t xml:space="preserve">
1</t>
  </si>
  <si>
    <t xml:space="preserve">1. Bezpośrednią grupę docelową stanowią: 
• uczniowie gimnazjów oraz rodzice młodych ludzi, którzy – do racjonalnych wyborów obszarów kształcenia, aby osiągnąć lepsze dopasowanie podaży i popytu na prace absolwentów,
• dorośli, szukający zainteresowania kształceniem w szkołach policealnych.
2. Pośrednią grupę docelową stanowią:
• uczniowie szkół rolniczych – w kontekście działań nakierowanych na przyszłość zawodową absolwentów,
• pracodawcy – w kontekście włączania się we współprace ze szkołami.
</t>
  </si>
  <si>
    <t>,,ODPOCZYWAJ NA WSI"</t>
  </si>
  <si>
    <t>Głównym celem jest kreowanie wizerunku obszarów wiejskich, jako turystycznego rynku oferującego zróżnicowane i całoroczne atrakcje oraz podnoszenie rangi turystyki wiejskiej i agroturystyki w środowisku sektora turystycznego. 
Cele. 1. Budowa konsumenckiej świadomości konkretnych produktów turystycznych w skali kraju/regionu, 
2.integracja środowiska turystyki wiejskiej i agroturystyki z przedstawicielami branży turystycznej 
3. Integracja sektora turystyki wiejskiej na poziomie organizacji pozarządowych</t>
  </si>
  <si>
    <t>szkolenie/seminarium/warsztat
konferencja /kongres
Stoisko wystawiennicze/punkt informacyjny na targach/imprezie plenerowej/wystawie
publikacja/materiał (wersja drukowana i/lub elektroniczna)
Audycja/film/spot
analiza/ekspertyza/badanie
konkurs/olimpiada</t>
  </si>
  <si>
    <t>liczba szkoleń/liczba konferencji/liczba targów, wystaw/tytuły publikacji/audycje, programy/konkursy i inne</t>
  </si>
  <si>
    <t>1/
4/
36/
3/
2/
3</t>
  </si>
  <si>
    <t>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5. Zagraniczna branża turystyczna.</t>
  </si>
  <si>
    <r>
      <t>Międzynarodowa konferencja pn. ,,</t>
    </r>
    <r>
      <rPr>
        <i/>
        <sz val="11"/>
        <rFont val="Calibri"/>
        <family val="2"/>
        <charset val="238"/>
        <scheme val="minor"/>
      </rPr>
      <t>Aktywna Starość na obszarach wiejskich. Między diagnozą a działaniem</t>
    </r>
    <r>
      <rPr>
        <sz val="11"/>
        <rFont val="Calibri"/>
        <family val="2"/>
        <charset val="238"/>
        <scheme val="minor"/>
      </rPr>
      <t>".</t>
    </r>
  </si>
  <si>
    <t xml:space="preserve"> Podjęte zostaną tematy związane z:
- aktywizacją mieszkańców obszarów wiejskich w celu tworzenia partnerstw na rzecz realizacji projektów nakierowanych na rozwój tych obszarów, w skład których wchodzą przedstawiciele sektora publicznego, sektora prywatnego oraz organizacji pozarządowych; 
- upowszechnianiem wiedzy w zakresie planowania rozwoju lokalnego z uwzględnieniem potencjału ekonomicznego, społecznego i środowiskowego danego obszaru; 
- wspieraniem rozwoju społeczeństwa cyfrowego na obszarach wiejskich;                  - wspieraniem rozwoju przedsiębiorczości na obszarach wiejskich,                              - sytuacją osób starszych na obszarach wiejskich, w tym w szczególności: Spacyfika sytuacji na obszarach wiejskich wraz z charakterystyką populacji osób starszych; Wyzwania demograficzne w rzadowych dokumentach strategicznych i dokumentach UE; Działania i dobre praktyki na rzecz osób starszych na obszarach wiejskich; Aktywność zawodowa osób starszych na obszarach wiejskich; Mieszkańcy polskiej wsi wobec ryzyka niesamodzielności; Ekonomia społeczna w działaniach na rzecz osób starszych.
Cele operacji: Operacja realizuje Cel 3.5 Aktywizacja mieszkańców wsi na rzecz podejmowania inicjatyw w zakresie rozwoju obszarów wiejskich, w tym kreowania miejsc pracy na terenach wiejskich. Cel ten spójny jest z działaniem 11 Aktywizacja mieszkańców wsi na rzecz podejmowania inicjatyw służących włączeniu społecznemu, w szczególności osób starszych, młodzieży, niepełnosprawnych, mniejszości narodowych i innych osób wykluczonych społecznie. 
Działanie realizuje cel KSOW nr 5 Aktywizacja mieszkańców wsi na rzecz podejmowania inicjatyw w zakresie rozwoju obszarów wiejskich, w tym kreowania miejsc pracy na terenach wiejskich.</t>
  </si>
  <si>
    <t>przedstawiciele administracji rządowej (MRiRW,MRPiPS, MSWiA, MZ), GUS, KRUS Rządowej Rady Ludnościowej, przedstawiciele Kancelarii Prezydenta, KE, samorządów lokalnych i Urzędów Marszałkowskich;
- badacze, eksperci i analitycy (IERiGŻ, IPiSS, IRWiR, SGGW, UJ, Akademia Rolnicza w Krakowie, PCG Polska Sp. z o. o., Instytut Spraw Publicznych)
- przedstawiciele podmiotów ekonomii społecznej,
- inne osoby zainteresowane problematyką ekonomii społecznej,
- przedstawiciele CDR, ODR, liderzy rolniczych związków branżowych i zawodowych, 16 wojewódzkich izb rolniczych, i organizacji pozarządowych, LGD; przedstawiciel Związku Gmin Wiejskich, Członkinie Rady ds. Kobiet przy KRIR
-  członkowie Rady Rolników KRUS, członkowie (przedstawiciele organizacji pozarządowych) Rady d.s. Polityki Senioralnej przy MRPiPS
- posłowie i europosłowie,(sejmowej i senackiej  Komisji Rolnictwa i Rozwoju Wsi, Polityki Społecznej i Rodziny, Komisji Polityki Senioralnej) 
- przedstawiciele mediów (prasa, radio telewizja, rolnicze serwisy internetowe. 
-liczebność grupy docelowej: 180 osób</t>
  </si>
  <si>
    <t>Organizacja Spotkań informacyjnych dla uczniów i nauczycieli szkół rolniczych prowadzonych przez Ministra Rolnictwa i Rozwoju Wsi</t>
  </si>
  <si>
    <t xml:space="preserve"> Celem jest upowszechnienie dostępu do aktualnej wiedzy dla uczniów szkół ponadpodstawowych i ponadgimnazjalnych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Realizacja działania ma umożliwić zwiększenie wiedzy i innowacyjności na obszarach wiejskich, w szczególności wśród młodzieży i nauczycieli szkół rolniczych, a także promować uczenie się przez całe życie w celu zwiększania potencjału ludzkiego i poprawy funkcjonowania gospodarstw rolnych. </t>
  </si>
  <si>
    <t>szkolenie/seminarium/ warsztat</t>
  </si>
  <si>
    <t>II,IV</t>
  </si>
  <si>
    <t xml:space="preserve">Ogół społeczności ze szczególnym uwzględnieniem udziału uczniów i nauczycieli szkół rolniczych prowadzonych przez MRiRW 
w maksymalnej liczbie 200 os. (każda grupa licząca max. 100 osób).
</t>
  </si>
  <si>
    <t>Organizacja spotkań informacyjnych ,,Transfer wiedzy i działalność informacyjna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</si>
  <si>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</si>
  <si>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liczba spotkań</t>
  </si>
  <si>
    <t>Ogół społeczności ze szczególnym uwzględnieniem udziału uczniów i nauczycieli szkół rolniczych prowadzonych przez MRiRW w maksymalnej liczbie 820 os. (każda grupa licząca max. 410 osób).</t>
  </si>
  <si>
    <t>Nagrody dla laureatów Olimpiad Wiedzy i Umiejętności, konkursów dla uczniów i ich opiekunów ze szkół ponadpodstawowych</t>
  </si>
  <si>
    <t xml:space="preserve">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Wzbogacenie młodzieży o przygotowanie zawodowe, a jednocześnie pogłębienie wiedzy i umiejętności w celu unowocześniania, innowacyjności i transferu wiedzy w rolnictwie służące rozwojowi polskiego rolnictwa. Rozwijanie zainteresowań uczniów problemami żywienia, upowszechniania wzorców racjonalnego żywienia, promocja zdrowia, tradycji regionalnych.
</t>
  </si>
  <si>
    <t>konkurs / olimpiada</t>
  </si>
  <si>
    <t>Ogół społeczeństwa ze szczególnym uwzględnieniem młodzieży i kadry pedagogicznej szkół ponadpodstawowych. Grupę docelową stanowią laureaci finału centralnego Olimpiad i finału konkursów „Smaki Wsi” i „Indeks dla Rolnika”. Szacowana liczba uczestników ok. 142.</t>
  </si>
  <si>
    <t>Imprezy wystawiennicze z udziałem szkół rolniczych prowadzonych przez MRIRW w zakresie promowania PROW 2014-2020 w szkołach rolniczych oraz wśród mieszkańców obszarów wiejskich</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</si>
  <si>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Cele to: Realizacja działania ma umożliwić zwiększenia wiedzy i innowacyjności na obszarach wiejskich, w szczególności wśród młodzieży 
i nauczycieli szkól rolniczych, a także promować uczenie się przez całe życie w celu  podnoszenie potencjału ludzkiego i poprawy funkcjonowania gospodarstw rolnych. 
</t>
  </si>
  <si>
    <t>Stoisko wystawiennicze /punkt informacyjny na targach/imprezie plenerowej/wystawie</t>
  </si>
  <si>
    <t xml:space="preserve">Ogół społeczeństwa zamieszkującego obszary wiejskie, ze szczególnym uwzględnieniem uczniów i nauczycieli ponadpodstawowych szkół rolniczych, społeczności lokalnej oraz osób zainteresowanych wdrażaniem inicjatyw na rzecz rozwoju obszarów wiejskich. </t>
  </si>
  <si>
    <t>Organizacja cyklu konferencji dla dyrektorów szkół rolniczych prowadzonych przez Ministra Rolnictwa i Rozwoju Wsi oraz dyrektora Krajowego Centrum Edukacji Rolniczej dotyczących PROW 2014-2020</t>
  </si>
  <si>
    <t xml:space="preserve">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</si>
  <si>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konferencja / kongres</t>
  </si>
  <si>
    <t xml:space="preserve">Bezpośrednio: dyrektorzy maksymalnie 54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
</t>
  </si>
  <si>
    <t>I,III,IV</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</si>
  <si>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</si>
  <si>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</si>
  <si>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 xml:space="preserve">Publikacja/ materiał (wersja drukowana i/lub elektroniczna) </t>
  </si>
  <si>
    <t>rolnicy i mieszkańcy obszarów wiejskich, naukowcy z instytutów badawczych, przedstawiciele urzędów rządowych i samorządowych oraz UE, przedstawiciele organizacji międzynarodowych zajmujący się doradztwem rolniczym. Liczebność grupy około 1500 osób</t>
  </si>
  <si>
    <t>Departament Strategii, Analiz i Rozwoju</t>
  </si>
  <si>
    <t>1,2,5</t>
  </si>
  <si>
    <t>Współpraca międzynarodowa w ramach strategii UE dla regionu Morza Bałtyckiego (SUERMB)</t>
  </si>
  <si>
    <t xml:space="preserve">Celem operacji jest udział strony polskiej (przedstawicieli MRR) w działaniach podejmowanych w ramach strategii UE dla regionu Morza Bałtyckiego. Strategia UE dla regionu Morza Bałtyckiego to kompleksowy makroregionalnej współpracy międzynarodowej, którego celem jest lepsze wykorzystanie potencjału, jakim dysponują kraje UE leżące w basenie Morza Bałtyckiego. Przewidziano możliwość prowadzenia współpracy dotyczącej rozwoju obszarów wiejskich w ramach strategii UE dla regionu Morza Bałtyckiego (SUERMB).  </t>
  </si>
  <si>
    <t>szkolenie/seminarium/warsztat</t>
  </si>
  <si>
    <t>przedstawiciele MRiRW lub innych instytucji związanych z rolnictwem i rozwojem obszarów wiejskich pośrednio interesariusze z obszarów wiejskich - 3 przedstawicieli</t>
  </si>
  <si>
    <t>Opracowanie i druk publikacji pod roboczym tytułem ,,Kodeks dobrych praktyk w zakresie doradztwa rolniczego:</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</si>
  <si>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</si>
  <si>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publikacja/materiał (wersja drukowana i/lub elektroniczna)</t>
  </si>
  <si>
    <t>liczba tytułów 
liczba egzemplarzy</t>
  </si>
  <si>
    <t>1
1500</t>
  </si>
  <si>
    <t xml:space="preserve">Organizacja w 16 województwach wyjazdów studyjnych do zagród edukacyjnych </t>
  </si>
  <si>
    <t xml:space="preserve">Przedmiotowa operacja odwołuje się do dwóch celów szczegółowych PROW 2014-2020 tj. 6A-Ułatwienie różnicowania działalności, zakładania i rozwoju małych przedsiębiorstw, a także tworzenia miejsc pracy, odpowiadający na potrzeby reorientacji małych gospodarstw w kierunku rolniczym lub pozarolniczym i tworzenie możliwości zatrudnienia poza rolnictwem bez zmiany miejsca zamieszkania; 6B - Wspieranie lokalnego rozwoju na obszarach wiejskich, jako odpowiedź na potrzeby tworzenia możliwości zatrudniania poza rolnictwem bez zmiany miejsca zamieszkania, rozwoju infrastruktury technicznej i społecznej na obszarach wiejskich oraz aktywizacji mieszkańców obszarów wiejskich i wykorzystanie potencjałów endogenicznych na rzecz rozwoju lokalnego. Działanie szczególnie sprzyja promocji zrównoważonego rozwoju obszarów wiejskich, poprzez promowanie innowacyjnego podejścia do aktywności gospodarczej.
Tematem operacji jest wspieranie przedsiębiorczości na obszarach wiejskich przez podnoszenie wiedzy i umiejętności dotyczącej możliwości realizacji działań edukacyjnych w gospodarstwach rolnych oraz promocja jakości życia na wsi poprzez przekazywanie wiedzy dotyczącej życia na wsi i produkcji żywności dzieciom i młodzieży przychodzącym do zagrody edukacyjnej a przez to kształtowanie przyszłych postaw konsumpcyjnych. </t>
  </si>
  <si>
    <t>krajowe wyjazdy studyjne</t>
  </si>
  <si>
    <t>Bezpośrednio - około 800 osób, przedstawicieli (nauczyciele i kadra zarządzająca) przedszkoli i szkół podstawowych działających na terenie danego województwa (16 województw), z udziałem doradców zatrudnionych w 16 WODR-ach</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</si>
  <si>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</si>
  <si>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</si>
  <si>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</si>
  <si>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</si>
  <si>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</si>
  <si>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</si>
  <si>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Organizacja ,,Wysp Innowacji" na targach i wystawach rolniczych </t>
  </si>
  <si>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Temat:  Promocja innowacji w sektorze rolno-żywnościowym i na obszarach wiejskich.</t>
  </si>
  <si>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t>
  </si>
  <si>
    <t>I; III</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</si>
  <si>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</si>
  <si>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</si>
  <si>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</si>
  <si>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</si>
  <si>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</si>
  <si>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</si>
  <si>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ok. 80 osób.</t>
  </si>
  <si>
    <t>Organizacja seminariów/spotkania dla kadry zarządzającej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</si>
  <si>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</si>
  <si>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liczba seminariów
liczba spotkań</t>
  </si>
  <si>
    <t>2
1</t>
  </si>
  <si>
    <t>pracownicy instytucji doradztwa rolniczego i instytutów badawczych, przedstawiciele SWG AKIS - Łącznie 200 osób. Rolnicy i ogół społeczeństwa korzystający z wdrażania innowacyjnych rozwiązań</t>
  </si>
  <si>
    <t>Organizacja spotkań informacyjnych dla jednostek doradztwa rolniczego</t>
  </si>
  <si>
    <t xml:space="preserve">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t>
  </si>
  <si>
    <t xml:space="preserve">liczba spotkań </t>
  </si>
  <si>
    <t>Bezpośrednio - pracownicy instytucji doradztwa rolniczego (3 x ok. 50 os. w 2018 r. + 4 x ok. 50 os. w 2019 r. = ok. 350 os.); pośrednio rolnicy oraz ogół społeczeństwa korzystający na usprawnieniach w zakresie transferu wiedzy i innowacji w rolnictwie oraz na obszarach wiejskich</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</si>
  <si>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</si>
  <si>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</si>
  <si>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</si>
  <si>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Aktualizacja i druk (dodruk) publikacji pn. ''Informator o instytutach badawczych nadzorowanych przez Ministra Rolnictwa i Rozwoju Wsi - wydanie II".</t>
  </si>
  <si>
    <t>Celem głównym jest przekazanie informacji o instytutach badawczych nadzorowanych przez MRiRW, ich działalności oraz obszarach badawczych, a także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i na obszarach wiejskich oraz na zwiększenie udziału zainteresowanych stron we wdrażaniu inicjatyw na rzecz rozwoju obszarów wiejskich
Temat: Upowszechnienie wiedzy w zakresie badań naukowych i innowacyjnych rozwiązań w rolnictwie, produkcji żywności i na obszarach wiejskich poprzez wydanie publikacji pn. "Informator o instytutach badawczych nadzorowanych przez Ministra Rolnictwa i Rozwoju Wsi" - wydanie II zaktualizowane.</t>
  </si>
  <si>
    <t>tytuły publikacji wydanych w formie papierowej
liczba egzemplarzy</t>
  </si>
  <si>
    <t>1
1000</t>
  </si>
  <si>
    <t>Bezpośrednio 1000 osób/podmiotów działających na obszarze rolnictwa i rozwoju obszarów wiejskich, instytucji wspierających upowszechnienie wiedzy z zakresu PROW 2014-2020, w tym w szczególności jednostek doradztwa rolniczego, administracji państwowej i samorządowej, uczelnie i szkoły rolnicze.</t>
  </si>
  <si>
    <t>Organizacja międzynarodowej konferencji na temat współpracy nauki i praktyki w obszarze badań i innowacji w rolnictwie.</t>
  </si>
  <si>
    <t>Celem operacji jest wzmocnienie współpracy nauki rolniczej z praktyką rolniczą, w szczególności w zakresie tworzenia innowacyjnych rozwiązań oraz ich wdrażania. Celami szczegółowymi są wymiana poglądów, doświadczeń i prezentacja dobrych praktyk w kontekście innowacyjnych rozwiązań dotyczących transferu wiedzy i informacji w szeroko rozumianym sektorze rolno-spożywczym i na obszarach wiejskich</t>
  </si>
  <si>
    <t>Konferencja/Kongres</t>
  </si>
  <si>
    <t xml:space="preserve">Około 150 pracowników zaplecza naukowo-badawczego, w tym instytutów badawczych Mirr oraz instytucji doradztwa rolniczego, Krajowego Ośrodka Wsparcia Rolnictw, przedstawiciele Rad Społecznych Doradztwa Rolniczego. </t>
  </si>
  <si>
    <t>Wykonanie publikacji pn. ,,Przykłady najlepszych innowacji wypracowanych przez Instytuty Badawcze nadzorowane przez Ministra Rolnictwa i Rozwoju Wsi".</t>
  </si>
  <si>
    <t>Celem głównym jest przekazanie informacji o przykładach dobrych praktyk działalności innowacyjnej w instytutach badawczych nadzorowanych przez MRiRW oraz ich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na obszarach wiejskich oraz zwiększenie udziału zainteresowanych stron we wdrażaniu inicjatyw na rzecz rozwoju obszarów wiejskich.
Temat: Upowszechnienie wiedzy i informacji w zakresie innowacyjnych rozwiązań poprzez wykonanie publikacji pn. "Przykłady najlepszych innowacji wypracowanych przez instytuty badawcze nadzorowane przez Ministra Rolnictwa i Rozwoju Wsi".</t>
  </si>
  <si>
    <t xml:space="preserve">tytuły publikacji wydanych w formie papierowej
liczba egzemplarzy </t>
  </si>
  <si>
    <t>Bezpośrednio 1000 osób/podmiotów działających na obszarze rolnictwa i rozwoju obszarów wiejskich, w tym instytucjach wspierających upowszechnienie wiedzy z zakresu PROW 2014-2020, a w szczególności jednostek doradztwa rolniczego, administracji państwowej i samorządowej, uczelni i szkół rolniczych, a także producentów rolnych i przedsiębiorców sektora rolno-spożywczego.</t>
  </si>
  <si>
    <t>Organizacja międzynarodowej konferencji na temat upowszechniania wiedzy o działalności Stałego Komitetu ds. Badań w Rolnictwie (SCAR) przy Dyrektoriacie Badań i Innowacji Komisji Europejskiej.</t>
  </si>
  <si>
    <t xml:space="preserve">Celem operacji jest przekazanie wiedzy i informacji o planowanych zadaniach dla zaplecza naukowo-badawczego Polski i krajów UE13, w efekcie której wzmocniona zostanie współpraca z ESROW. Celami szczegółowymi są: wymiana poglądów, doświadczeń i prezentacja dobrych praktyk w kontekście międzynarodowym oraz prezentacja innowacyjnych rozwiązań dotyczących transferu wiedzy z nauki 
do praktyki rolniczej. Realizacja założonych celów przyczyni się do wsparcia transferu wiedzy i innowacji w rolnictwie, produkcji żywności i na obszarach wiejskich.
</t>
  </si>
  <si>
    <t>Bezpośrednio – ok 60 pracowników zaplecza naukowo-badawczego Polski i krajów UE 13 oraz instytucji wspierających upowszechnianie wiedzy z zakresu PROW 2014-2020 i działań SCAR.</t>
  </si>
  <si>
    <t>Organizacja wizyty studyjnej w zagranicznych instytutach badawczych</t>
  </si>
  <si>
    <t xml:space="preserve">Celem głównym jest wzmocnienie współpracy jednostek naukowych działających w obszarze rolnictwa i rozwoju wsi. Celami szczegółowymi są wspólna realizacja projektów badawczych, wymiana poglądów, doświadczeń i prezentacja dobrych praktyk w kontekście międzynarodowym oraz prezentacja innowacyjnych rozwiązań dotyczących transferu wiedzy z nauki do praktyki rolniczej wzmocni współpracę w ramach ESROW oraz przyczyni się do zwiększenia udziału zainteresowanych stron we wdrażaniu rozwiązań innowacyjnych w rolnictwie, produkcji żywności 
i na obszarach wiejskich. </t>
  </si>
  <si>
    <t>ilość wyjazdów studyjnych</t>
  </si>
  <si>
    <t xml:space="preserve">Bezpośrednio – ok 50 pracowników zaplecza naukowo-badawczego Polski oraz instytucji wspierających upowszechnianie wiedzy z zakresu PROW 2014-2020. </t>
  </si>
  <si>
    <t>Prezentacja i promocja współpracy z instytutami naukowymi, udział w pracach grup roboczych i strategicznych Stałego Komitetu ds. Badań w Rolnictwie (SCAR) przy Dyrektoriacie Badań i Innowacji Komisji Europejskiej</t>
  </si>
  <si>
    <t xml:space="preserve">Celem głównym jest przekazanie informacji o planowanych zadaniach dla zaplecza naukowo-badawczego, a także struktur wspierających wdrażanie innowacji w sektorze rolno-żywnościowym i na obszarach wiejskich. Celami szczegółowymi są: wymiana poglądów, doświadczeń i prezentacja dobrych praktyk w kontekście międzynarodowym w zakresie transferu wiedzy z nauki do praktyki rolniczej.
</t>
  </si>
  <si>
    <t>seminaria/spotkania/konferencje</t>
  </si>
  <si>
    <t xml:space="preserve">Bezpośrednio – ok 150 pracowników zaplecza naukowo-badawczego Polski i struktur wspierających wdrażanie innowacji w sektorze rolno-żywnościowym i na obszarach wiejskich z zakresu PROW 2014-2020 i działań SCAR. </t>
  </si>
  <si>
    <t xml:space="preserve">(1) Gromadzenie przykładów operacji realizujących poszczególne priorytety Programu, który to cel zostanie wypełniony poprzez zorganizowanie wyjazdu studyjnego. Wyjazd studyjny zorganizowany zostanie na obszarach leśnych, na terenach nadleśnictwa gdzie realizowane były projekty z zakresu działań leśnych PROW; (2) Uaktualnienie informacji z zakresu realizacji działań leśnych PROW dla grupy ok. 50 osób; (3) Doskonalenie współpracy pomiędzy podmiotami zaangażowanymi w realizację działań leśnych PROW (wymiana kontaktów, informacji itp. pomiędzy przedstawicielami instytucji biorących udział w seminarium); (4) Wspieranie efektywnego gospodarowania zasobami i przechodzenia na gospodarkę niskoemisyjną i odporną na zmianę klimatu w sektorach rolnym, spożywczym i leśnym.  (5) Podniesienie jakości realizacji PROW. Dzięki obecności na seminarium przedstawicieli instytucji  zaangażowanych we wdrażanie działań leśnych PROW, możliwe będzie podjęcie szerokiej dyskusji mającej na celu omówienie procesu wdrażania i dotychczasowej realizacji działań leśnych PROW. (6) Realizacja zadań wynikających z Programu Rozwoju Obszarów Wiejskich na lata 2014-2020, w których zawarty jest obowiązek informowania i promowania działań obszarowych wdrażanych w ramach PROW 2014-2020. </t>
  </si>
  <si>
    <t>seminarium
osób</t>
  </si>
  <si>
    <t>1
50</t>
  </si>
  <si>
    <t>Grupa ok. 50 osób reprezentujących podmioty w różny sposób zaangażowane w realizację działań leśnych PROW (np. pracownicy centrali oraz oddziałów regionalnych ARiMR, pracownicy Dyrekcji Generalnej oraz Dyrekcji Regionalnych Lasów Państwowych, pracownicy Ministerstwa Środowiska).</t>
  </si>
  <si>
    <t>Departament Płatności Bezpośrednich</t>
  </si>
  <si>
    <t xml:space="preserve">Seminarium dotyczące realizacji działań leśnych PROW </t>
  </si>
  <si>
    <t>Szkolenie/seminarium/warsztat
/spotkanie</t>
  </si>
  <si>
    <t xml:space="preserve">Upowszechnainie wiedzy pomiedzy szkołami rolniczymi a osobami zainteresowanymi edukacją na rzecz rozwoju obszarów wiejskich. </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</si>
  <si>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i gimnazjalnych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</si>
  <si>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Audycja/ film/spot</t>
  </si>
  <si>
    <t>emisja spotu i emisja audycji</t>
  </si>
  <si>
    <t>270 emisji spotu
22 emisje audycji</t>
  </si>
  <si>
    <t>Ogół społeczeństwa ze szczególnym uwzględnieniem zamieszkującego obszary wiejskie, uczniów i nauczycieli ponadpodstawowych szkół rolniczych, społeczności lokalnej oraz osób zainteresowanych wdrażaniem inicjatyw na rzecz rozwoju obszarów wiejskich poprzez emisję spotu i audycji w Telewizji Polskiej, planuje się 270 emisji spotu oraz min. 22 emisje audycji</t>
  </si>
  <si>
    <t>1 i 2</t>
  </si>
  <si>
    <t xml:space="preserve">Szlakiem dobrych praktyk PROW. Wizyty studyjne dla dziennikarzy. </t>
  </si>
  <si>
    <t>Cel główny: zwiększenie świadomości opinii publicznej na temat wykorzystania PROW.
Szczegółowe: 
- prezentacja przedstawicielom mediów dobrych praktyk − wykorzystania funduszy PROW publikowanie przez uczestników wizyt materiałów na temat PROW; 
- przekazanie dziennikarzom bieżących informacji na temat PROW 2014-2020;
- ułatwienie mediom kontaktu z beneficjentami PROW;
- zwiększenie świadomości dziennikarzy na temat wykorzystania środków PROW 2014-2020;
- zwiększenie ilości publikacji medialnych na temat PROW 2014-2020. Przedstawione dziennikarzom przykłady dobrych praktyk zostaną przez nich upublicznione w mediach: prasie, radiu, telewizji, internecie.
 - zwiększenie świadomości opinii publicznej na temat wykorzystania środków PROW 2014-2020.Temat: 
- upowszechnianie wiedzy w zakresie innowacyjnych rozwiązań w rolnictwie, 
- upowszechniania wiedzy w zakresie planowania, zarządzania projektami z zakresu rozwoju obszarów wiejskich, 
- promocja jakości życia na wsi jako miejsca do życia i rozwoju zawodowego.</t>
  </si>
  <si>
    <t xml:space="preserve">Przedstawiciele mediów zagranicznych (wszystkich krajów unijnych i innych krajów ważnych z punktu widzenia promocji i rozwoju sektora rolno-spożywczego) oraz przedstawiciele mediów krajowych − zajmujący się tematyką ekonomiczno-gospodarczą, rolną, żywnościową i pokrewnymi. Udział około 40 dziennikarzy, w tym około 20 dziennikarzy krajowych i około 20 dziennikarzy zagranicznych; Z każdą grupą podróżować będzie przedstawiciel organizatorów (2 osoby z Biura Prasowego) oraz tłumacz (w przypadku wyjazdów z udziałem dziennikarzy zagranicznych). </t>
  </si>
  <si>
    <t>Minister Rolnictwa i Rozwoju Wsi</t>
  </si>
  <si>
    <t>Przetwórstwo oparte na lokalnych zasobach szansą rozwoju dla polskich sadowników</t>
  </si>
  <si>
    <t xml:space="preserve">Celem projektu jest poznanie zasad współpracy w sektorze rolnym w oparciu
o lokalne zasoby w innych krajach Unii Europejskiej. Cele szczegółowe:
-Wymiana doświadczeń  na temat organizacji przetwórstwa owoców (jabłka-produkcja jabłecznika)  pod kątem prawnym, organizacyjnym, marketingowym oraz finansowym na terenie Francji oraz Hiszpanii.
-upowszechnienie aktualnej wiedzy na temat produkcji jabłecznika
-wymianę doświadczeń i wzrost umiejętności praktycznych w zakresie nowych kierunków działalności pozarolniczej
</t>
  </si>
  <si>
    <t xml:space="preserve">liczba wyjazdów studyjnych
liczba uczestników  </t>
  </si>
  <si>
    <t>1
30</t>
  </si>
  <si>
    <t xml:space="preserve">-Producenci/sadownicy specjalizujący się  w produkcji jabłek, czyli osoby którym bliska jest popularyzacja polskiego sadownictwa, zajmują się produkcją sadowniczą
-  przedstawiciele organizacji udzielających dotacji na podejmowanie i rozwój działalności gospodarczej na obszarach wiejskich tj. LGD
-przedstawiciele ośrodków doradztwa rolniczego   
</t>
  </si>
  <si>
    <t>Urzędów, 23-250 Mikołajówka 11</t>
  </si>
  <si>
    <t>V</t>
  </si>
  <si>
    <t>Pszczoły i pszczelarstwo = rolnictwo ekologiczne</t>
  </si>
  <si>
    <t xml:space="preserve">CEL GŁÓWNY: aktywizacja obywateli w zakresie pszczelarskiej edukacji ekologicznej oraz działań na rzecz zrównoważonego rozwoju poprzez rozpowszechnienie informacji z zakresu ochrony owadów zapylających. 
Cel główny będzie realizowany zgodnie z zasadą SMART:
</t>
  </si>
  <si>
    <t xml:space="preserve">Szkolenie
Publikacja/ materiał drukowany </t>
  </si>
  <si>
    <t>liczba szkoleń
liczba uczestników
liczba egzemplarzy</t>
  </si>
  <si>
    <t>20
300
300</t>
  </si>
  <si>
    <t xml:space="preserve">Grupa docelowa to (kryteria obligatoryjne spełniane łącznie):
- osoby w wieku powyżej 18 lat,
- zamieszkujące na terenie województw: łódzkie, śląskie, opolskie i świętokrzyskie (zgodnie z rozumieniem przepisów Kodeksu Cywilnego), w szczególności na terenach wiejskich.
Posiadając wiedzę na temat zainteresowania tematyką pszczelarską, zostaną wprowadzone dodatkowe kryteria punktowe, które będą determinować pierwszeństwo udziału w projekcie od ilości uzyskanych punktów:
5pkt zamieszkiwanie na terenie wiejskim
5pkt nie posiadanie rodzin pszczelich
4pkt posiadanie nie więcej niż 5 rodzin pszczelich
3pkt posiadanie nie więcej niż 10 rodzin pszczelich
2pkt posiadanie nie więcej niż 20 rodzin pszczelich
1pkt posiadanie więcej niż 20 rodzin pszczelich
3pkt kobieta
5pkt osoba do 35 roku życia
5pkt rolnik lub domownik rolnika
1pkt posiadanie ogródka przydomowego
3pkt posiadanie sadu (min 10 drzew)
Grupę docelową stanowić będzie 300os. Na terenie każdego województwa zostaną zorganizowane co najmniej dwa szkolenia. Łącznie zostanie utworzonych 20 grup szkoleniowych po 15 osób każda, tj. 300 osób łącznie.
</t>
  </si>
  <si>
    <t>Fundacja EKOOSTOJA</t>
  </si>
  <si>
    <t>97-540 Plawno, 
Plac Wolności 26</t>
  </si>
  <si>
    <t>Gleba jako źródło życia – ochrona oraz jej racjonalne wykorzystanie</t>
  </si>
  <si>
    <t>Celem operacji jest zapoznanie jej uczestników z Europejskim Partnerstwem na rzecz Innowacji – EIP-AGRI, podniesienie wiedzy grupy docelowej oraz zrozumienie problemu w zakresie szeroko rozumianej ochrony gleb i wód poprzez racjonalne nawożenie oraz stosowanie naturalnych zasobów, która ma bezpośredni wpływ na ochronę środowiska i przeciwdziałanie zmianom klimatu. Celem szczegółowym operacji jest organizacja 5 konferencji po jednej w woj. lubelskim, podkarpackim, podlaskim, mazowieckim, łódzkim oraz czynny w nich udział 750 przedstawicieli grupy docelowej wykazanej we wniosku.</t>
  </si>
  <si>
    <t>liczba konferencji
liczba uczestników</t>
  </si>
  <si>
    <t>5
750</t>
  </si>
  <si>
    <t xml:space="preserve">- rolnicy,
- doradcy rolniczy,
- przedstawiciele z każdego LGD  z poszczególnych województw
- przedstawiciele Samorządu Terytorialnego po jednym przedstawicielu z każdego powiatu z poszczególnych województwna                                                      
</t>
  </si>
  <si>
    <t>LUBELSKA IZBA ROLNICZA</t>
  </si>
  <si>
    <t>20-337 Lublin, ul. Pogodna 50A/2</t>
  </si>
  <si>
    <t>I, V</t>
  </si>
  <si>
    <t>AKADEMIA UMIEJĘTNOŚCI ANIMATORA LGD</t>
  </si>
  <si>
    <t xml:space="preserve">Cel operacji: podniesione kompetencje LGD w zakresie animacji społeczności lokalnych poprzez przygotowanie 60 animatorów  – inicjatorów tworzenia partnerstw, w szczególności wielosektorowych oraz inicjowanie ciekawych działań w środowisku lokalnym. 5.3. Cele szczegółowe operacji: 
-  Animatorzy umiejętnie aktywizujący mieszkańców tworząc partnerstwa trójsektorowe  w celu podnoszenia jakości życia (4.1) 
- przygotowani profesjonalnie animatorzy dbający o podniesienie poziomu życia  mieszkańców poprzez umiejętne wykorzystywanie innowacyjnych rozwiązań wspieranie rozwoju przedsiębiorczości (4.7), zwiększenie świadomości mieszkańców w umiejętnym wykorzystywaniu lokalnych zasobów (ekonomicznych, środowiskowych, społecznych 4.5.);
-   przygotowani animatorzy do promocji jakości życia na wsi (4.9) opierający się na dobrych doświadczeniach i inicjatywach;
-   przygotowani animatorzy do mobilizowania mieszkańców do wspólnego działania, pracy nad wspólnym decydowaniem o rozwoju lokalnym, współpracy z samorządem (4.12; 4.13);
-   przygotowani animatorzy zdolni do tworzenia sieci współpracy  (4.11) </t>
  </si>
  <si>
    <t>Szkolenie/seminarium/warsztat/spotkanie
Wyjazd studyjny
Konferencja/kongres
konkurs/olimpiada</t>
  </si>
  <si>
    <t>Liczba warsztatów 
liczba uczestników warsztatów
liczba seminariów
liczba uczestników seminariów
liczba wyjazdów studyjnych 
liczba uczestników wyjazdów 
liczba konferencji 
liczba uczestników konferencji 
liczba konkursów
liczba uczestników</t>
  </si>
  <si>
    <t xml:space="preserve">
14
267
4
200
4
60
1
70
4
40 </t>
  </si>
  <si>
    <t>Reprezentanci podmiotów działających na rzecz rozwoju  obszarów wiejskich, takich jak: LGD, organizacje pozarządowe, samorządy lokalne, instytucje wdrażające/pośredniczące, ODR
Mieszkańcy obszarów wiejskich</t>
  </si>
  <si>
    <t>Forum Aktywizacji Obszarów Wiejskich</t>
  </si>
  <si>
    <t>00-375 Warszawa, 
ul. Smolna 34/7</t>
  </si>
  <si>
    <t>Projekty współpracy, a rozwój obszarów wiejskich</t>
  </si>
  <si>
    <t xml:space="preserve">Celem operacji jest organizacja dwudniowej międzynarodowej konferencji ,,Projkety współpracy, a rozwój obszarów wiejskich. Stworzenie możliwości nawiązania kontaktów dla 100 przedstawicieli lgd z Unii Europejskiej,w tym z Polski poprzez organizację konferencji połaczonej z warsztatami oraz wizyta studyjną z prezentacją dobrych praktyk. Stworzenie strony internetowej na której prezentowane będa lgd, których przedstawiciele wzięli udział w przedmiotowej konferencji. </t>
  </si>
  <si>
    <t>Wyjazd studyjny/
Konferencja/
informacje i publikacje w internecie</t>
  </si>
  <si>
    <t xml:space="preserve">liczba wyjazdów studyjnych
liczba uczestników
liczba konferencji
liczba uczestników konferencji                  liczba informacji i publikacji w internecie
 </t>
  </si>
  <si>
    <t>1
100
1
100
5</t>
  </si>
  <si>
    <t>Grupą docelową sa przedstawiciele lokalnych grup działania z Unii Europejskiej w tym z Polski. Operacja będzie skierowana do osób odpowiedzialnych w swoich lgd za przygotowanie i realizowanie międzynarodowych projketów współpracy.</t>
  </si>
  <si>
    <t>26-021 Daleszyce
Plac Staszica 6</t>
  </si>
  <si>
    <t>Ocena potencjału obszarów wiejskich do rozwoju funkcji rolniczo-leśnej, przyrodniczo-krajobrazowej, turystyczno-rekreacyjnej, rezydencjalno-mieszkaniowej i społeczno-kulturowej</t>
  </si>
  <si>
    <t xml:space="preserve">
Celem operacji jest rozpowszechnienie obiektywnej wiedzy z zakresu przestrzennego zróżnicowania potencjału gmin Polski do rozwoju podstawowych funkcji obszarów wiejskich, tj. (1) rolniczo-leśnej, 2) przyrodniczo-krajobrazowej, (3) rezydencjalno-mieszkaniowej, (4) turystyczno-rekreacyjnej i (5) społeczno-kulturowej. Przeprowadzona zostanie ilościowa i jakościowa ocena potencjału wszystkich gmin obejmujących obszary wiejskie, która umożliwi pełną porównywalność wyników w wymiarze przestrzennym, strukturalnym i czasowym. Ocena ilościowa będzie polegała na określeniu poziomu potencjału do rozwoju poszczególnych funkcji, zaś ocena jakościowa na wskazaniu jednej lub większej liczby funkcji o wyraźnie wyższym potencjale rozwojowym w stosunku do pozostałych. Bezpośrednim efektem realizacji celu operacji będzie sporządzenie dla każdej gminy położonej na obszarze wiejskim kraju jej indywidualnego profilu potencjału. Korzyści aplikacyjne wynikają przede wszystkim z dostosowania formy prezentacji wyników do potrzeb szerokiego i zróżnicowanego grona potencjalnych beneficjentów oraz z dystrybucji raportu przy wydatnej współpracy z doświadczonym na tym polu partnerem (FDPA). Ważną korzyścią natury metodologicznej będzie z kolei wypracowanie powtarzalnej procedury badawczej umożliwiającej monitorowanie zmian sytuacji w czasie.
</t>
  </si>
  <si>
    <t>liczba analiz/espertyz</t>
  </si>
  <si>
    <t>Docelowa grupa operacji jest bardzo szeroka, co wynika z ogólnokrajowego zakresu przestrzennego badania i z kompleksowego charakteru podjętej problematyki. Ogólnie można stwierdzić, iż grupę tę tworzą osoby odpowiedzialne za rozwój lokalny na obszarach wiejskich. Osoby te podzielić można na kilka zasadniczych podgrup interesariuszy. Ekspertyza skierowana jest przede wszystkim do władz lokalnych i przedstawicieli administracji publicznej wszystkich gmin położonych na obszarach wiejskich Polski, instytucji otoczenia biznesu, instytucji zajmujących się promocją turystyki wiejskiej, a także do lokalnych przedsiębiorców i potencjalnych inwestorów zainteresowanych rozwojem poszczególnych funkcji na obszarach wiejskich. Ze względu na ogólnokrajowy zakres przestrzenny i względny uniwersalizm czasowy efekt końcowy może być także cennym źródłem informacji dla instytucji regionalnych oraz centralnych, np. odpowiedzialnych za optymalizację przestrzennej alokacji finansowego wsparcia rozwoju poszczególnych funkcji obszarów wiejskich.</t>
  </si>
  <si>
    <t>Instytut Geografii i Przestrzennego Zagospodarowania im. Stanisława Leszczyckiego Polskiej Akademii Nauk</t>
  </si>
  <si>
    <t>00-818 Warszawa, 
ul. Twarda51/55</t>
  </si>
  <si>
    <t>„Dobre praktyki po belgijsku”</t>
  </si>
  <si>
    <t xml:space="preserve">Celem głównym operacji jest wymiana wiedzy pomiędzy podmiotami uczestniczącymi w rozwoju obszarów wiejskich, ułatwiająca wypracowanie rozwiązań potrzebnych do rozwoju wsi i rolnictwa.  Cele szczegółowe operacji:
 - Nabycie wiedzy i poznanie dobrych praktyk w Belgii przez 50 doradców i rolników w zakresie zrównoważonego wielofunkcyjnego rozwoju rolnictwa i obszarów wiejskich w trakcie 2 wizyt studyjnych;
-  Upowszechnienie wiedzy i belgijskich dobrych praktyk w mediach: strony internetowe i prasa 4 ośrodków doradztwa rolniczego;
- Pogłębienie wiedzy nt. zrównoważonego wielofunkcyjnego rozwoju rolnictwa i obszarów wiejskich poprzez przeprowadzenie 1 konferencji dla 77 uczestników.
- Ocena podsumowująca organizację wizyty studyjnej w oparciu o ankiety ewaluacyjne
 </t>
  </si>
  <si>
    <t xml:space="preserve">Wyjazd studyjny 
Konferencja/ kongres </t>
  </si>
  <si>
    <t xml:space="preserve">liczba wyjazdów studyjnych
liczba uczestników
liczba konferencji
liczba uczestników konferencji </t>
  </si>
  <si>
    <t>2
50
1
80</t>
  </si>
  <si>
    <t xml:space="preserve">Grupa docelowa liczyć będzie 50 osób: doradców i rolników z obszaru 4 województw: mazowieckiego, pomorskiego, podlaskiego i świętokrzyskiego - w przypadku 2 wizyt studyjnych. 
Grupa docelowa liczyć będzie 77 doradców i rolników z 5 województw: mazowieckiego, pomorskiego, podlaskiego, świętokrzyskiego i podkarpackiego - w przypadku konferencji.
W tych formach szkoleniowych wezmą udział grupy zawodowe, które bezpośrednio wpływają na zrównoważony wielofunkcyjny rozwój obszarów wiejskich. 
Tematy określone w cz. I pkt 4 wniosku są jeszcze słabo upowszechnione na obszarze realizacji operacji, więc w przedsięwzięciu wezmą udział osoby nimi zainteresowane i otwarte na zmiany. </t>
  </si>
  <si>
    <t>Mazowiecki Ośrodek Doradztwa Rolniczego w Warszawie</t>
  </si>
  <si>
    <t>02-456 Warszawa Włochy
ul. Czereśniowa 98</t>
  </si>
  <si>
    <t>„Rolniku, co zrobić aby zarobić”</t>
  </si>
  <si>
    <t xml:space="preserve">Celem operacji jest promocja ekoinnowacji w rolnictwie oraz rozpowszechnianie informacji na ich temat poprzez cykl filmów pt. „Rolniku, co zrobić żeby zarobić” . 5.3. Cele szczegółowe operacji :
- podniesienie ekonomiki gospodarstw rolnych
-przeniesienie w inne rejony kraju sprawdzonych rozwiązań związanych z produkcją roślinną i zwierzęcą 
-  podniesienie świadomości mieszkańców obszarów wiejskich związanej  z ochroną środowiska i ochroną bioróżnorodności w rolnictwie .
</t>
  </si>
  <si>
    <t>Założeniem projektu jest dotarcie do jak najszerszej grupy odbiorców. Film jest narzędziem, które pozwala te założenia zrealizować.
Grupę docelowa będą stanowili doradcy rolniczy, rolnicy, mieszkańcy obszarów wiejskich, nauczyciele, uczniowie i studenci szkół rolniczych. 
Wyprodukowany cykl filmów chcemy umieścić na stronach internetowych  KSOW ,Ministerstwa Rolnictwa  i  WODR, IR, SGWW,CDR ( 23 podmiotów) Partnerzy projektu (3podmioty) –będą mieli na swoich stronach link do filmów, który będzie umieszczony na stronach BWM Art.</t>
  </si>
  <si>
    <t>BWM Art. sp. z o.o.</t>
  </si>
  <si>
    <t xml:space="preserve">02-626 Warszawa
ul. Niepodległości 64/68 lok. 39 </t>
  </si>
  <si>
    <t>Jemy eko</t>
  </si>
  <si>
    <t xml:space="preserve">Celem projektu jest promowanie zrównoważonej produkcji, dystrybucji i konsumpcji żywności, informowanie oraz edukowanie społeczeństwa – określonych w operacji  grup celowych – w zakresie podstawowych i praktycznych zasad i sposobów identyfikacji ekologicznych produktów spożywczych przez konsumentów, w tym pod kątem krajowości i lokalności pochodzenia tych produktów. Cel ten przekłada się na stymulowanie ekologicznego patriotyzmu konsumenckiego i popytu na krajowe ekoprodukty. </t>
  </si>
  <si>
    <t>Stoisko wystawiennicze/ punkt informacyjny na tragach/imprezie plenerowej/ wystawie
Publikacja/ materiał drukowany 
Audycja/ film/ spot odpowiednio w radiu i telewizji
Informacje i publikacje w Internecie
Inne: strona internetowa</t>
  </si>
  <si>
    <t>liczba stoisk wystawinniczych
liczba tytułów publikacji
liczba spotów/filmów
liczba informacji /publikacji w internecie 
liczba stron internetowych, na których zamieszczona zostanie informacja/publikacja 
liczba podstron</t>
  </si>
  <si>
    <t xml:space="preserve">
3
13
2
100-500
100-300
20-40
 </t>
  </si>
  <si>
    <t xml:space="preserve">konsumentów żywności zainteresowanych nabywaniem produktów wysokiej jakości żywieniowej i zdrowotnej, do których należą certyfikowane produkty ekologiczne. Do grupy tej należą w szczególności osoby młode oraz rodzice zainteresowani zdrowym odżywianiem dzieci i członków swoich rodzin. producentów żywności (rolników), zarówno tych posiadających już atest produkcji metodami ekologicznymi, jak i tych w trakcie przestawiania gospodarstwa na ekoprodukcję, jak również rolników w różnym stopniu zainteresowanych podjęciem się produkcji żywności metodami ekologicznymi. Ta grupa celowa obejmuje beneficjentów obszaru całej Polski. </t>
  </si>
  <si>
    <t>Polska Izba Żywności Ekologicznej</t>
  </si>
  <si>
    <t>04-373 Warszawa
ul. Kickiego 1 lok. U4</t>
  </si>
  <si>
    <t>Wizyta studyjna przedstawicieli polskich lgd w Portugalii</t>
  </si>
  <si>
    <t>Celem operacji jest wymiana doświadczeń w zakresie przygotowywania i realizacji projektów współpracy oraz nawiązanie kontaktów przedstawicieli polskich LGD z portugalskimi, w związku z przygotowywaniem projektów współpracy w kolejnych latach.Celem szczegółowym jest udział 30 osób (przedstawicieli polskich LGD, regionalnych i krajowej sieci LGD) w wizycie studyjnej zorganizowanej przy współpracy z Portugalską Siecią LGD.</t>
  </si>
  <si>
    <t>liczba wyjazdów studyjnych
liczba uczestników</t>
  </si>
  <si>
    <t xml:space="preserve">Grupą docelową operacji będą:
a) przedstawiciele polskich LGD, które w swoich lokalnych strategiach rozwoju zawarły więcej niż 1 międzynarodowy projekt współpracy wyłonionych przez Polską Sieć LGD (9 osób),
b) przedstawiciele LGD z poszczególnych regionów (16 osób po 1 z każdego województwa),
c) przedstawiciele Polskiej Sieci LGD (5 osób).
</t>
  </si>
  <si>
    <t>Polska Sieć LGD – Federacja Regionalnych Sieci LGD</t>
  </si>
  <si>
    <t>78-600 Wałcz, ul. Dąbrowskiego 6</t>
  </si>
  <si>
    <t>II Ogólnopolska wystawa królików miejscem spotkania hodowców z kraju i  z zagranicy.</t>
  </si>
  <si>
    <t>Głównym celem jest informowanie społeczeństwa na temat walorów hodowli drobnego inwentarza i możliwości pozyskania wsparcia finansowego . Cele szczegółowe to:
1. przekazanie wiedzy 100 uczestnikom konferencji na temat walorów i znaczenia hodowli królików,
2. organizacja 120 stanowisk wystawienniczych,  
3. wyłonienie 40 laureatów konkursu.</t>
  </si>
  <si>
    <t xml:space="preserve">Konferencja/ kongres 
Targi/ impreza plenerowa/ wystawa
Konkurs/olimpiada
Prasa
Audycja/ film/ spot odpowiednio w radiu i telewizji
Inne: Plakaty
</t>
  </si>
  <si>
    <t>liczba konferencji
liczba uczestników konferencji
Liczba targów
liczba konkursów
liczba uczestników konkursu
liczba ogłoszeń w prasie
liczba spotów w radiu
liczba spotów w telewizji
liczba plakatów</t>
  </si>
  <si>
    <t>1
100
1
1
30
1
95
7
40</t>
  </si>
  <si>
    <t xml:space="preserve">Grupę docelowa stanowić będzie 100 osób z czego 49% będą uczestnicy z województwa podkarpackiego, natomiast pozostałą po równo z trzech pozostałych województw ( po 17 osób) oraz wystawcy krajowi i zagraniczni:  
Rolnicy- w tym wystawcy, osoby zainteresowane tematyka związana z hodowla królików i innego inwentarza drobnego zamieszkujący teren województwa podkarpackiego i województw ościennych. 
Przedstawiciele instytucji rolniczych i około rolniczych – osoby które współpracują lub są zainteresowani współpracą z Podkarpackim Ośrodkiem Doradztwa Rolniczego oraz Ośrodkami ościennych województw.   
Doradcy – osoby pracujące w Podkarpackim Ośrodku Doradztwa Rolniczego oraz w ośrodkach województw ościennych.  
</t>
  </si>
  <si>
    <t>Podkarpacki Ośrodek Doradztwa Rolniczego  w Boguchwale</t>
  </si>
  <si>
    <t>Racjonalna i zasobooszczędna gospodarka w rolnictwie i na obszarach wiejskich. Ziemia.</t>
  </si>
  <si>
    <r>
      <t xml:space="preserve">Celem głównym projektu jest wypracowanie rekomendacji służących do określenia podstaw nowej polityki użytkowania ziemi rolniczej i przestrzeni wiejskiej, poprzez zainicjowanie debaty w formie seminarium i publikacji wydanej w nakładzie 7000 egzemplarzy, w okresie od 01.04.2018 do 31.10.2018, skierowanych do środowiska osób wpływających na kształt polityki przestrzennej i zagospodarowania krajowych zasobów przyrodniczych, w tym służących rolnictwu, leśnictwu i wsi. </t>
    </r>
    <r>
      <rPr>
        <sz val="11"/>
        <rFont val="Calibri"/>
        <family val="2"/>
        <charset val="238"/>
        <scheme val="minor"/>
      </rPr>
      <t xml:space="preserve"> Cele szczegółowe operacji</t>
    </r>
    <r>
      <rPr>
        <sz val="11"/>
        <color rgb="FFFF0000"/>
        <rFont val="Calibri"/>
        <family val="2"/>
        <charset val="238"/>
        <scheme val="minor"/>
      </rPr>
      <t>:</t>
    </r>
    <r>
      <rPr>
        <sz val="11"/>
        <rFont val="Calibri"/>
        <family val="2"/>
        <charset val="238"/>
        <scheme val="minor"/>
      </rPr>
      <t xml:space="preserve">
1. Upowszechnianie wiedzy  na temat znaczenia ziemi jako ograniczonego zasobu naturalnego, od którego zależy zrównoważony rozwój obszarów wiejskich 
2. Podniesienie świadomości środowiska decydującego o  polityce przestrzennej i wskazanie ich inicjatywnej roli w procesie kształtowania nowej polityki użytkowania ziemi. 
3. Wsparcie działań związanych z adaptacją do zmian klimatu
</t>
    </r>
  </si>
  <si>
    <t xml:space="preserve">Szkolenie/ seminarium/ warsztat/ spotkanie
Publikacja/ materiał drukowany </t>
  </si>
  <si>
    <t>liczba seminariów
liczba uczestników
liczba tytułów publikacji
nakład</t>
  </si>
  <si>
    <t>1
50
1
7 000</t>
  </si>
  <si>
    <t xml:space="preserve">Osoby reprezentujące instytucje na szczeblu centralnym i regionalnym (przedstawicieli kluczowych resortów (liczba podmiotów -4), Urzędów Marszałkowskich (16), ARiMR (17), Wojewódzkich Biur Geodezji i Terenów Rolnych (16) środowiska naukowego (min. 25) jak i lokalnym (przedstawiciele Urzędów gmin - 2176  i Starostw powiatowych – 380), którzy decydują o kierunkach gospodarki przestrzennej. 
2. rolnicy i mieszkańcy wsi, do których zamierzamy trafić poprzez doradców z 16 WODR i wszystkie oddziały CDR, którzy wykorzystają opracowaną i wydaną publikację do codziennej pracy z rolnikami. Do każdego z 16 WODR i 4 O.CDR trafi min. po 40 egz. publikacji, co oznacza, że finalnie powinny one zostać przekazane 800 rolnikom i/lub mieszkańcom wsi.    </t>
  </si>
  <si>
    <t>Fundacja na rzecz Rozwoju Polskiego Rolnictwa</t>
  </si>
  <si>
    <t>01-682 Warszawa, ul. Gombrowicza 19</t>
  </si>
  <si>
    <t>Ograniczenie zanieczyszczenia azotem pochodzenia rolniczego metodą poprawy jakości wód</t>
  </si>
  <si>
    <r>
      <t xml:space="preserve">Celem głównym projektu jest podnoszenie świadomości i kształtowanie właściwych postaw rolników w zakresie ograniczenia zanieczyszczenia wód azotem pochodzenia rolniczego, poprzez propagowanie zasad zrównoważonego rolnictwa w wydanej publikacji w nakładzie 5000 egzemplarzy, dystrybucję jej do 16 WODR, CDR Brwinów i jego 4 oddziałów, jako narzędzia do pracy z rolnikami w okresie od 01/04/2018  do 31/10/2018. </t>
    </r>
    <r>
      <rPr>
        <sz val="11"/>
        <rFont val="Calibri"/>
        <family val="2"/>
        <charset val="238"/>
        <scheme val="minor"/>
      </rPr>
      <t>Cele szczegółowe operacji</t>
    </r>
    <r>
      <rPr>
        <sz val="11"/>
        <color rgb="FFFF0000"/>
        <rFont val="Calibri"/>
        <family val="2"/>
        <charset val="238"/>
        <scheme val="minor"/>
      </rPr>
      <t>:</t>
    </r>
    <r>
      <rPr>
        <sz val="11"/>
        <rFont val="Calibri"/>
        <family val="2"/>
        <charset val="238"/>
        <scheme val="minor"/>
      </rPr>
      <t xml:space="preserve">
1. Upowszechnianie wiedzy i przygotowanie rolników do wdrożenia „Programu działań, mających na celu ograniczenie odpływu azotu ze źródeł rolniczych”, a tym samym wsparcie w realizacji polityki ekologicznej Polski, Dyrektywy Wodnej oraz Azotanowej. 
2. Identyfikacja i promocja  dobrych praktyk w zakresie gospodarki nawozowej, ze szczególnym uwzględnieniem ochrony zasobów wód.
3. Aktywizacja środowiska mieszkańców wsi na rzecz poprawy jakości wód, ochrony środowiska i zrównoważonego rozwoju.</t>
    </r>
  </si>
  <si>
    <t xml:space="preserve">Publikacja/materiał drukowany </t>
  </si>
  <si>
    <t>liczba tytułów
nakład</t>
  </si>
  <si>
    <t>1
5 000</t>
  </si>
  <si>
    <t xml:space="preserve">Rolnicy i mieszkańcy wsi, do których zamierzamy trafić poprzez doradców z 16 WODR oraz z 316 Powiatowych Ośrodków Doradztwa Rolniczego, wszystkich oddziałów CDR. Pracownicy tych instytucji, a w szczególności doradcy rolni wykorzystają opracowany i wydany w formie zeszytów materiał do codziennej pracy z rolnikami. Finalnie powinny one zostać przekazane 5 000 rolnikom i mieszkańcom wsi.    </t>
  </si>
  <si>
    <t>Identyfikacja, upowszechnianie i promocja dobrych praktyk w turystyce na obszarach wiejskich.</t>
  </si>
  <si>
    <t xml:space="preserve">Celem strategicznym operacji będzie, zidentyfikowanie, rozpowszechnienie i rekomendowanie dobrych praktyk w zakresie rozwoju turystyki wiejskiej 
w Polsce. 
Cele szczegółowe operacji
• identyfikacja poprzez przeprowadzenie konkursu dotyczącego turystyki na obszarach wiejskich i wyłaniającego najlepsze praktyki
• upowszechnienie poprzez komunikację i promocję najlepszych przykładów dobrych praktyk związanych z turystyką wiejską
• rozpowszechnianie wiedzy na temat zasad przygotowania  innowacyjnych rozwiązań związanych z tworzeniem ofert 
w turystyce wiejskiej
</t>
  </si>
  <si>
    <t>Publikacja/ materiał drukowany 
Konkurs/olimpiada
Informacje i publikacje w internecie</t>
  </si>
  <si>
    <t xml:space="preserve">liczba tytułów publikacji                                 nakład publikacji
liczba konkursów
liczba uczestników konkursu
liczba informacji/publikacji w internecie                                       liczba stron internetowych, na których zostanie zamieszczona informacja/ publikacja
</t>
  </si>
  <si>
    <r>
      <t>1   
10000 egz.
1
min. 30
min. 5 pulikacji na stronach POT                     
6</t>
    </r>
    <r>
      <rPr>
        <sz val="11"/>
        <color rgb="FFFF0000"/>
        <rFont val="Calibri"/>
        <family val="2"/>
        <charset val="238"/>
        <scheme val="minor"/>
      </rPr>
      <t xml:space="preserve">
</t>
    </r>
    <r>
      <rPr>
        <sz val="11"/>
        <rFont val="Calibri"/>
        <family val="2"/>
        <charset val="238"/>
        <scheme val="minor"/>
      </rPr>
      <t xml:space="preserve">
</t>
    </r>
  </si>
  <si>
    <t>Operacja skierowana jest do:
a) mieszkańców wsi prowadzących lub planujących podjęcie działalności turystycznej, podmiotów prowadzących lub planujących podjęcie działalności turystycznej na wsi,turystów korzystających lub chcących skorzystać  z bazy turystyki wiejskiej,</t>
  </si>
  <si>
    <t>POLSKA ORGANIZACJA TURYSTYCZNA</t>
  </si>
  <si>
    <t>00-613 Warszawa, ul. Chałubińskiego 8</t>
  </si>
  <si>
    <t>Gospodarstwa opiekuńcze sposobem na aktywizację i dywersyfikację dochodów mieszkańców obszarów wiejskich.</t>
  </si>
  <si>
    <t xml:space="preserve">Głównym celem jest aktywizacja mieszkańców wsi na rzecz podejmowania inicjatyw w zakresie tworzenia i prowadzenia gospodarstw opiekuńczych na terenie województwa podkarpackiego . 5.3. Cele szczegółowe operacji:
Przeszkolenie 45 uczestników projektu w ramach seminarium i wyjazdu studyjnego do Holandii z tematyki dotyczącej gospodarstw opiekuńczych jako elementu aktywizacji mieszkańców obszarów wiejskich oraz kolportaż wydawnictwa w nakładzie 2 500 szt. jako elementu promocji tego rodzaju przedsięwzięć.
Realizacja celów wpływa na aktywizacje mieszkańców wsi na rzecz podejmowania inicjatyw dotyczących tworzenia gospodarstw opiekuńczych służących włączeniu społecznemu w szczególności osób starszych, niepełnosprawnych i innych osób wymagających opieki.
</t>
  </si>
  <si>
    <t xml:space="preserve">Szkolenie/ seminarium/ warsztat/ spotkanie 
Wyjazd studyjny 
Publikacja/ materiał drukowany </t>
  </si>
  <si>
    <t xml:space="preserve">
liczba szkoleń/spotkań
liczba uczestników spotkań
liczba wyjazdów studyjnych                     
liczba uczestników wyjazdów                                liczba tytułów publikacji                                            nakład wydawnictwa do kolportażu </t>
  </si>
  <si>
    <t>1
45
1
45
1
2500 egz.</t>
  </si>
  <si>
    <t xml:space="preserve">Grupę docelową będzie stanowiło 45 osób zamieszkujących 4 województwa: podkarpackie, małopolskie, świętokrzyskie i lubelskie, a w tym: doradcy zajmujący się wdrażaniem nowych inicjatyw na terenach wiejskich, rolnicy, przedstawiciele instytucji rządowych i samorządowych.   
Rolnicy- to osoby zainteresowane ww. tematyką, które w przyszłości mogą stać się podmiotami prowadzącymi tego typu działalność. 
Przedstawiciele instytucji rządowych i samorządowych – osoby promujące i odpowiadające za procedury formalno-prawne powołania i prowadzenia gospodarstwa opiekuńczego na terenie województw podkarpackiego, małopolskiego, świętokrzyskiego i lubelskiego.
Doradcy – osoby które będą inicjować rozpoczęcie takiej działalności, udzielać fachowego doradztwa oraz dzielić się zdobytym doświadczeniem z rolnikami i osobami zainteresowanymi przebywaniem w domach opieki. </t>
  </si>
  <si>
    <t>Podkarpacki Ośrodek Doradztwa Rolniczego z siedziba w Boguchwale</t>
  </si>
  <si>
    <t>Konkurs AgroLiga 2018 – etap wojewódzki</t>
  </si>
  <si>
    <t xml:space="preserve">Celem projektu jest podniesienie jakości realizacji programu poprzez wzrost liczby osób poinformowanych o działaniach PROW wspierających rozwój rolniczej i pozarolniczej działalności na obszarach wiejskich w ramach PROW na lata 2014-2020. Operacja przyczyni się do realizacji celów szczegółowych:
– wyłonienie Mistrza i Wicemistrza w kategoriach Rolnicy oraz Mistrza i Wicemistrza w kategoriach Firmy w 4 województwach, którzy uzyskują wysokie wyniki ekonomiczne, stosując innowacyjne rozwiązania technologiczne i korzystając ze wsparcia finansowego w ramach funduszy europejskich.
– rozpropagowanie informacji wśród rolników i mieszkańców obszarów wiejskich o możliwościach dalszego rozwoju obszarów wiejskich uwzględniając wsparcie finansowe z funduszy UE.
– zwiększenie świadomości mieszkańców obszarów wiejskich o możliwościach dywersyfikacji prowadzonej działalności przy udziale funduszy europejskich.
</t>
  </si>
  <si>
    <t>Szkolenie/ seminarium/ warsztat/ spotkanie;
prasa;
Konkurs/olimpiada;
Informacje i publikacje w internecie;</t>
  </si>
  <si>
    <t xml:space="preserve">liczba szkoleń;
liczba uczestników szkole;
liczba artykułów;
liczba konkursów;
liczba uczestników konkursów;
liczba informacji w iternecie;
liczba stron internetowych, na których zostanie zamieszczona informacja
</t>
  </si>
  <si>
    <t xml:space="preserve">4
680
4
4
48
16
16
</t>
  </si>
  <si>
    <t>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2018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 ok. 170 osób. – w każdym województwie będącym partnerem wnioskodawcy.</t>
  </si>
  <si>
    <t xml:space="preserve">Szepietowo Wawrzyńce 64, 18-210 Szepietowo, </t>
  </si>
  <si>
    <t>„Jakość i bezpieczeństwo żywności w małym przetwórstwie rolno-spożywczym”</t>
  </si>
  <si>
    <t>Celem operacji jest podniesienie świadomości i wiedzy wśród 70 uczestników przedsięwzięcia w zakresie zachowania bezpieczeństwa i wysokiej jakości wytwarzanej żywności jako warunków podstawowych przy małym przetwórstwie rolno – spożywczym. Operacja przyczyni się do realizacji celów szczegółowych:
1. Nabycie przez 70 uczestników  w trakcie konferencji wiedzy z zakresu jakości i bezpieczeństwa żywności wytwarzanej w małych przetwórniach i rozprowadzanej w ramach krótkich łańcuchów dostaw.
2. Nabycie przez 70 uczestników  wiedzy praktycznej  z zakresu małego przetwórstwa rolno - spożywczego poprzez  poznanie dobrych praktyk w  małych zakładach przetwórczych na przykładzie innych krajów UE, 
3. Podniesienie przez 70 uczestników wyjazdu studyjnego wiedzy z zakresu procedur dotyczących uzyskania certyfikatu w systemie jakości żywności na przykładzie wybranych producentów.
4. Podniesienie przez 70 uczestników świadomości co do konieczności wytwarzania  bezpiecznej i wysokiej jakości żywności jako warunku odniesienia sukcesu w prowadzonej działalności.
5. Wzrost świadomości wśród 70 uczestników na temat przedsiębiorczości na obszarach wiejskich poprzez sieciowanie producentów żywności, nowoczesne systemy sprzedaży
6.  Aktywizacja 70 mieszkańców obszarów wiejskich na rzecz podejmowania inicjatyw zmierzających do tworzenia nowych miejsc pracy</t>
  </si>
  <si>
    <t xml:space="preserve">liczba wyjazdów studyjnych
liczba uczestników
liczba konferencji
liczba uczestników konferencji
 </t>
  </si>
  <si>
    <t xml:space="preserve">3
70
1
70
</t>
  </si>
  <si>
    <t xml:space="preserve">Grupę docelową operacji stanowić będą mieszkańcy obszarów wiejskich czterech sąsiadujących województw tj. warmińsko- mazurskiego, podlaskiego, mazowieckiego i lubelskiego, w tym:
• rolnicy i inni mieszkańcy obszarów wiejskich zainteresowani podjęciem małego przetwórstwa rolnego,
• osoby już prowadzący małe przetwórstwo rolno zamierzający wprowadzać zmiany,
• doradcy rolniczy,
• naukowcy.
</t>
  </si>
  <si>
    <t>I, III</t>
  </si>
  <si>
    <t>TRADYCJA I ROZWÓJ</t>
  </si>
  <si>
    <t>Wspieranie zrównoważonego i wielofunkcyjnego rozwoju obszarów wiejskich województw mazowieckiego, pomorskiego, podlaskiego i warmińsko-mazurskiego w oparciu o dziedzictwo kulturowe. 
Cele szczegółowe operacji
1. Zwiększenie udziału grup formalnych i nieformalnych w organizowaniu i wdrażaniu inicjatyw na rzecz rozwoju obszarów wiejskich województw mazowieckiego, pomorskiego, podlaskiego i warmińsko-mazurskiego, poprzez udział 96 mieszkańców obszarów wiejskich w konferencji i konkursie;
2. Przekazanie informacji z zakresu polityki rozwoju obszarów wiejskich i wsparciu finansowym (możliwości i źródła finansowania działań na obszarach wiejskich, w tym wykorzystanie środków z PROW 2014 – 2020 i KSOW na rozwój obszarów wiejskich, informacje w zakresie tworzenia krótkich łańcuchów dostaw, w obszarze małego przetwórstwa lokalnego, rolniczego handlu detalicznego, zarządzania projektami z zakresu rozwoju obszarów wiejskich) 96 mieszkańcom obszarów wiejskich;
3. Zachowanie i promowanie dziedzictwa kulturowego, kulinarnego, folkloru, zwyczajów i tradycji na obszarach wiejskich wśród 500 uczestników operacji.</t>
  </si>
  <si>
    <t xml:space="preserve">Konferencja/ kongres </t>
  </si>
  <si>
    <t>1
96</t>
  </si>
  <si>
    <t>Grupą docelową operacji będą mieszkańcy obszarów wiejskich województw: mazowieckiego, podlaskiego, pomorskiego i warmińsko-mazurskiego, zrzeszeni w grupach formalnych lub nieformalnych, prowadzących działalność w zakresie sztuki, rękodzieła, kulinariów, promujące dziedzictwo kulturowe, kulinarne, folklor, zwyczaje i tradycje na obszarach wiejskich, których celem jest rozwój lokalny i poprawa sytuacji społeczno – zawodowej na obszarach wiejskich, oraz przedstawiciele organizacji i instytucji wspierających obszary wiejskie z terenu województw mazowieckiego, podlaskiego, pomorskiego i warmińsko-mazurskiego.</t>
  </si>
  <si>
    <t>WARMIŃSKO-MAZURSKA IZBA ROLNICZA</t>
  </si>
  <si>
    <t>10-410, Olsztyn, ul. Lubelska 43a</t>
  </si>
  <si>
    <t>„Wyróżnij się! – Specjalizacja w turystyce kluczem do sukcesu”.</t>
  </si>
  <si>
    <t xml:space="preserve">Głównym celem niniejszej operacji jest transfer wiedzy dotyczącej prowadzenia specjalistycznej działalności turystycznej na obszarach wiejskich w sposób zgodny z obowiązującymi przepisami prawnymi, do osób zamierzających prowadzić lub już prowadzących działalność turystyczną na obszarach wiejskich.Celami szczegółowymi składającymi się na realizację celu głównego operacji są:
1. Przeszkolenie, w okresie realizacji operacji, 200 osób zamierzających prowadzić lub już prowadzących działalność turystyczną na obszarach wiejskich oraz 40 doradców rolniczych, z zakresu prowadzenia specjalistycznej działalności turystycznej na obszarach wiejskich w sposób zgodny z obowiązującymi przepisami prawnymi, a także z zakresu skutecznego marketingu oferty obiektów turystyki wiejskiej i jej komercjalizacji, podczas 4 konferencji, przeprowadzonych na terenie 4 województw.
2. Przekazanie wiedzy, w okresie realizacji operacji minimum 1000 osobom zamierzającym prowadzić lub już prowadzącym działalność turystyczną na obszarach wiejskich z zakresu przepisów prawnych obowiązujących przy prowadzeniu specjalistycznej działalności turystycznej na obszarach wiejskich, poprzez stworzenie i udostępnienie 1 publikacji internetowej dotyczącej tego zakresu.
3. Dotarcie ze specjalistyczną wiedzą dotyczącą turystyki wiejskiej do 2.080.000 osób zamierzających prowadzić lub już prowadzących działalność turystyczną na obszarach wiejskich oraz potencjalnych klientów branży turystycznej, poprzez stworzenie i emisję w telewizji, na terenie 4 województw, w okresie realizacji operacji, 6 audycji na temat przyszłościowych kierunków specjalizacji obiektów turystyki wiejskiej.
4. Dotarcie ze specjalistyczną wiedzą dotyczącą turystyki wiejskiej do 2.680.000 osób zamierzających prowadzić lub już prowadzących działalność turystyczną na obszarach wiejskich oraz potencjalnych klientów branży turystycznej, poprzez stworzenie i emisję w telewizji, na terenie 4 województw, w okresie realizacji operacji, 6 felietonów na temat przyszłościowych kierunków specjalizacji obiektów turystyki wiejskiej.
</t>
  </si>
  <si>
    <t>Konferencja/ kongres 
Audycja/ film/ spot odpowiednio w radiu i telewizji
Informacje i publikacje w Internecie</t>
  </si>
  <si>
    <t xml:space="preserve">Liczba konferencji
liczba uczestników konferencji
liczba audycji
liczba emisji
liczba felietonów
liczba emisji
liczba informacji w internecie
</t>
  </si>
  <si>
    <t xml:space="preserve">4
240
6
72
6
120
1
</t>
  </si>
  <si>
    <t>Grupę docelową przedmiotowej operacji stanowili będą głównie rolnicy, ale również przedsiębiorcy, w tym prowadzący lub zamierzający rozpocząć prowadzenie działalności turystycznej na obszarach wiejskich. Będą to przede wszystkim właściciele gospodarstw agroturystycznych, planujący wyjście poza pierwotną formę świadczenia usług (wynajem pokoi 
i żywienie gości przebywających na wypoczynku), właściciele obiektów turystyki wiejskiej oraz osoby planujące rozpocząć działalność turystyczną na obszarach wiejskich. Kolejną grupą odbiorców są doradcy rolniczy, którzy mają bezpośredni kontakt z rolnikami. Dodatkową grupą odbiorców, do których trafi operacja będą szeroko rozumiani konsumenci, odbiorcy kampanii medialnej, którzy dowiedzą się o nowych możliwościach spędzania wypoczynku na terenach wiejskich oraz możliwości nabywania przetworzonych produktów rolnych bezpośrednio u rolników.</t>
  </si>
  <si>
    <t xml:space="preserve"> Minikowo 1, 89-122 Minikowo</t>
  </si>
  <si>
    <t>Podnoszenie poziomu wiedzy w obszarze wytwarzania certyfikowanych produktów regionalnych pochodzenia zwierzęcego i wprowadzenie ich do obrotu, poprzez wyjazd studyjny realizowany w hiszpańskim regionie Andaluzji.</t>
  </si>
  <si>
    <t>Celem zorganizowania wyjazdu studyjnego do Hiszpanii, a konkretnie do regionu Andaluzji, jest poszerzenie wiedzy dotyczącej produktu regionalnego, jego certyfikacji, wytwarzania i dystrybucji. Realizacja zaplanowanego celu będzie możliwa dzięki wymianie wiedzy, wykładom i prezentacjom wygłaszanym i przedstawianym przez uznanych specjalistów – naukowców na Uniwersytecie w Kordobie oraz doradców ministerstwa rolnictwa, rolników i producentów z regionu Andaluzji, a także w praktyce poprzez zapoznanie się z wytwarzaniem i marketingiem wybranych produktów regionalnych i tradycyjnych, które pochodzą z tego obszaru i zaznajomienie się z produkcją certyfikowanych produktów spożywczych pochodzenia zwierzęcego (mięs, wędlin oraz serów). Celami szczegółowymi będą publikacje z zakresu aktualnego stanu problematyki certyfikowanych produktów pochodzenia rolniczego w Hiszpanii i Polsce, podkreślające znaczenie wytwarzania i rozpowszechniania tego rodzaju produktów nie tylko w promowaniu tradycyjnej żywności wysokiej jakości ale także w turystycznym popularyzowaniu i ekonomicznym wsparciu regionów, w których są przygotowywane. Kolejnym celem szczegółowym jest upowszechnienie wiedzy posiadanej i nabytej przez zespół nie tylko przez wspomniane publikacje ale także przez uczestnictwo w wykładach i spotkaniach uniwersyteckich i doradczych na terenie Andaluzji.</t>
  </si>
  <si>
    <t xml:space="preserve">Wyjazd studyjny 
Publikacja/ materiał drukowany </t>
  </si>
  <si>
    <t>liczba wyjazdów studyjnych;
liczba uczestników;
liczba materiałów;
nakład;</t>
  </si>
  <si>
    <t>1
40
1
200</t>
  </si>
  <si>
    <t>Trzon grupy docelowej operacji oparty zostanie na pracownikach naukowych jednostek badawczych (instytuty, uczelnie), aktywnych na styku sektora rolnictwa oraz ochrony środowiska. Dodatkowo w skład grupy wchodzić będą przedstawiciele organizacji rolników i hodowców, służb doradczych, administracji rządowej i terytorialnej oraz samorządu, zainteresowani poruszaną problematyką. Identyfikacji grupy docelowej dokonano w oparciu o dane MRiRW, odnoszące się do placówek naukowych, a także doświadczenie Instytutu Zootechniki PIB ze współpracy wdrożeniowo-szkoleniowej z innymi podmiotami. Grupa docelowa będzie składać się z 40 osób, reprezentujących następujące jednostki: Instytut Zootechniki PIB, Instytut Uprawy Nawożenia i Gleboznawstwa PIB w Puławach, Instytut Technologiczno-Przyrodniczy oddział w Poznaniu, Ministerstwo Rolnictwa i Rozwoju Wsi, Centrum Doradztwa Rolniczego w Brwinowie, Krajowa Rada Izb Rolniczych, Ośrodki Doradztwa Rolniczego, uczelnie wyższe: Uniwersytet Przyrodniczy w Lublinie oraz Uniwersytet Przyrodniczy we Wrocławiu, UR w Krakowie.</t>
  </si>
  <si>
    <t>Instytut Zootechniki – Państwowy Instytut Badawczy</t>
  </si>
  <si>
    <t>31-047 Kraków, 
ul. Sarego 2</t>
  </si>
  <si>
    <t>„Pomysł na wieś” - Sieć Najciekawszych Wsi elementem zrównoważonego rozwoju obszarów wiejskich</t>
  </si>
  <si>
    <t>Głównym celem operacji jest zrównoważony rozwój obszarów wiejskich poprzez podniesienie wiedzy co najmniej 48 osób (przedstawicieli miejscowości objętych Strategią Sieci Najciekawszych Wsi - SNW) w zakresie spełnienia przez ich wsie standardów marki oraz przygotowanie ich do uzyskania Certyfikatu Uczestnika SNW dzięki organizacji szkoleń i przeprowadzeniu szeregu działań informacyjno-promocyjnych w okresie od marca do końca października 2018 r.</t>
  </si>
  <si>
    <t xml:space="preserve">Szkolenie
Publikacja/ materiał drukowany 
informacje i publikacje w internecie
</t>
  </si>
  <si>
    <t xml:space="preserve">liczba szkoleń
liczba uczestników szkoleń               Liczba publikacji
liczba informacji w internecie 
</t>
  </si>
  <si>
    <t xml:space="preserve">2                               48                          2300  
23
</t>
  </si>
  <si>
    <t>Grupę docelową stanowią wiejscy liderzy, sołtysi, członkowie organizacji wiejskich, a także przedstawiciele lokalnych społeczności i samorządów zaangażowani w proces powstawania Sieci Najciekawszych Wsi. Zakładamy, że niniejsza operacja obejmie przedstawicieli co najmniej 16 ww. miejscowości (po 3 liderów) z co najmniej 4 województw. Łącznie: min. 48 osób.</t>
  </si>
  <si>
    <t>Stowarzyszenie Polska Sieć Odnowy i Rozwoju Wsi</t>
  </si>
  <si>
    <t>47-325 Kamień Śląski, ul. Pl. Myśliwca 5</t>
  </si>
  <si>
    <t>Cztery podejścia jeden cel-wypracowanie innowacyjnych mechanizmów współpracy z wykorzystaniem dziedzictwa kulturowego, przyrodniczego i historycznego obszarów LGD</t>
  </si>
  <si>
    <t xml:space="preserve">Zbudowanie platformy współpracy- partnerstwa w obszarze działań Lokalnych Grup Działania z wykorzystaniem zasobów lokalnych poprzez nawiązanie współpracy pomiędzy partnerami i wypracowanie innowacyjnych instrumentów poprawiających wdrażanie inicjatyw z zakresu rozwoju obszarów wiejskich.  Celem szczegółowym operacji jest zwiększenie świadomości mieszkańców 
i przedsiębiorców z obszaru funkcjonowania LGD-ów biorących udział w realizacji działań w zakresie promocji i wdrażaniu innowacyjnych narzędzi w oparciu 
o dziedzictwo kulturowo-przyrodniczego. Realizacja operacji  przybliży uczestnikom kulturowość poszczególnych obszarów ,co dzieli  i łączy po zmianach przesiedleńczych po 1945 roku. 
Poznanie dobrych rozwiązań w zakresie aktywizacji społeczności lokalnych na obszarach poszczególnych partnerów.
</t>
  </si>
  <si>
    <t xml:space="preserve">Seminarium
Wyjazd studyjny </t>
  </si>
  <si>
    <t>liczba seminariów
liczba uczestników seminarium
liczba wyjazdów studyjnych
liczba uczestników wyjazdów</t>
  </si>
  <si>
    <t>Do realizacji poszczególnych zadań w realizacji operacji będą uczestniczyć przedstawiciele zarządów, pracownicy biura ,koordynatorzy gminni, członkowie rad oceniających wnioski oraz członkowie stowarzyszeń .Każdy z partnerów i lider będzie zobligowany do wytypowania po 20 przedstawicieli z poszczególnych sektorów w rezultacie w realizacji operacji będzie brało udział 80 osób. Ze względu na specyfikę realizacji operacji dopuszcza się aby w poszczególnych wizytach studyjnych brały udział inni przedstawiciele partnerów. Zakładamy ,że poprzez takie rozwiązanie udział weżnie ok 80 osób.</t>
  </si>
  <si>
    <t>Stowarzyszenie Lokalna Grupa Działania Krajna Złotowska</t>
  </si>
  <si>
    <t>77-400 Złotów, Al. Piasta 32</t>
  </si>
  <si>
    <t>I, IV, V</t>
  </si>
  <si>
    <t>Promowanie alternatywnych rozwiązań z zakresu przedsiębiorczości i krótkich łańcuchów dostaw żywności na przykładzie Austrii</t>
  </si>
  <si>
    <t xml:space="preserve">Głównym celem operacji jest aktywizacja doradców rolniczych, producentów rolnych zajmujących się produkcją żywności wysokiej jakości, przetwórstwem żywności, RHD lub sprzedażą bezpośrednią, czy też planujących taką działalność, przedstawicieli Lokalnych Grup Działania oraz przedsiębiorców związanych z branżą rolniczą i agroturystyczną, którzy w znaczący sposób wpływają na kształt i rozwój obszarów wiejskich,  poprzez zapoznanie się z dobrymi praktykami, polityką rozwoju obszarowi wiejskich, możliwości wsparcia finansowego w postaci funduszy unijnych i innowacyjnymi rozwiązaniami dotyczącymi marketingu, przetwórstwa czy związanych z lokalnym systemem sprzedaży żywności, głównie w tzw. krótkich łańcuchach dostaw oraz sprzedaży bezpośredniej. Cel zostanie osiągnięty poprzez zorganizowanie wyjazdu studyjnego na terytorium Austrii. Austria posiada w sprzedaży bezpośredniej długoletnia tradycję oraz zróżnicowane formy jej prowadzenia, które są wspierane przez różne instytucje. </t>
  </si>
  <si>
    <t xml:space="preserve">liczba wyjazdów studyjnych
liczba uczestników wyjazdów
</t>
  </si>
  <si>
    <t>1
42</t>
  </si>
  <si>
    <t xml:space="preserve">Grupa docelowa składać się będzie z doradców rolnych, producentów rolnych zajmujących się produkcją żywności wysokiej jakości, przetwórstwem żywności, RHD lub sprzedażą bezpośrednią, czy też planujących taką działalność, przedstawicieli Lokalnych Grup Działania czy też przedsiębiorców związanych z branżą rolniczą 
i agroturystyczną, którzy w znaczący wpływają na kształtowanie się kierunku rozwoju rolnictwa. Uczestnicy rekrutowani będą z czterech województw: śląskiego, małopolskiego, świętokrzyskiego oraz podkarpackiego (łącznie 42 osób).
</t>
  </si>
  <si>
    <t>42-200 Częstochowa, Ks. Kard. S. Wyszyńskiego 70/126</t>
  </si>
  <si>
    <t>Instytut Rozwoju Wsi i Rolnictwa Polskiej Akademii Nauk</t>
  </si>
  <si>
    <t>00-330 Warszawa, Nowy Świat 72</t>
  </si>
  <si>
    <t>Drugie domy jako możliwość podniesienia dochodów i zatrudnienia na wsi</t>
  </si>
  <si>
    <t>Cel główny to podniesienie wiedzy i świadomości wśród uczestników operacji o potencjale ekonomicznym tkwiącym w zjawisku drugich domów i sposobach wykorzystania go dla celu poprawy dochodów i zatrudnienia na wsi, a także w konsekwencji wykorzystanie tej wiedzy do dalszego jej upowszechniania (publikacje, raporty, szkolenia, warsztaty itp.) i podejmowania realnych przedsięwzięć gospodarczych. Cele szczegółowe to wizytowanie kilku miejsc, w których zostaną zaprezentowane przykłady innowacyjnych rozwiązań i inicjatyw, przeszkolenie uczestników w formie  warsztatów z lokalnymi działaczami, władzami i przedsiębiorcami; Przeprowadzenie kilkunastu spotkań z interesariuszami w Polsce po powrocie w celu upowszechnienia wiedzy i zachęcania do podjęcia działań, publikacje raporty, opracowania, artykuł naukowe prezentujące przykłady przedsięwzięć biznesowych, upowszechnianie wiedzy na seminariach i konferencjach naukowych, stworzenie broszury z dobrymi praktykami i rozwiązaniami przedstawionymi w Finlandii podczas wizyty.</t>
  </si>
  <si>
    <t>liczba wyjazdów studyjnych
liczba uczestników
liczba publikacji
nakład</t>
  </si>
  <si>
    <t>1
20
1
100</t>
  </si>
  <si>
    <t>Grupa docelowa operacji to 20 osób, reprezentujących trzy środowiska: 1. Naukowe, w którym znajdą się badacze podejmujący problematykę przedsiębiorczości, tworzenia miejsc pracy i alternatywnych źródeł dochodu ludności wiejskiej; 2. Administracji lokalnej; oraz 3. Organizacji pozarządowych, z przedstawicielami stowarzyszeń i LGD, których działania, zapisane w statucie, koncentrują się na wspieraniu inicjatyw przedsiębiorczych na wsi, rozwijaniu działalności pozarolniczej, rozwoju wielofunkcyjnym wsi, czy podnoszeniu poziomu zatrudnienia na wsi.</t>
  </si>
  <si>
    <t>Instytut Rozwoju Wsi i Rolnictwa, Polska Akademia Nauk</t>
  </si>
  <si>
    <t>I Międzyregionalny Pokaz Alpak</t>
  </si>
  <si>
    <t>Celem organizacji jest przeprowadzenie kompleksowej kampanii informacyjnej dotyczącej polityki rozwoju obszarów wiejskich i wsparcia finansowego chowu i hodowli alpak. Efektem będzie uświadomienie i aktywizacja społeczności wiejskiej naszego kraju o możliwościach wsparcia rozwoju przedsiębiorczości, a także tworzenia nowych miejsc pracy.</t>
  </si>
  <si>
    <t>Grupą docelową będzie 10 hodowców alpak zrzeszonych w Polskim Związku Hodowców Alpak z terenu województw wielkopolskiego, mazowieckiego, pomorskiego oraz podlaskiego, a także hodowcy niezrzeszeni w PZHA, którzy pragną zgłębić swoją wiedzę na temat chowu i hodowli alpak. Grupą docelową I Międzyregionalnego Pokazu Alpak będą także mieszkańcy obszarów wiejskich szukający możliwości rozwoju swoich gospodarstw jak również pozostałe osoby zainteresowane tym kierunkiem produkcji.</t>
  </si>
  <si>
    <t>Polski Związek Hodowców Alpak</t>
  </si>
  <si>
    <t>00-511 Warszawa, ul. Nowogrodzka 31</t>
  </si>
  <si>
    <t>WIEDZ I MĄDRZE JEDZ - Ogólnopolska Kampania medialna na rzecz Krótkich Łańcuchów Dostaw Żywności</t>
  </si>
  <si>
    <t>Celem operacji to przygotowanie i zrealizowanie OGÓLNOPOLSKIEJ KAMPANII MEDIALNEJ pod hasłem WIEDZ I MĄDRZE JEDZ propagującą korzyści dla małych producentów żywności (głównie na terenach wiejskich), dla konsumentów (głównie miejskich) oraz organizacji działających na rzecz rozwoju wsi, wynikające z organizowania i partycypowania w tzw. systemach Krótkich Łańcuchów Dostaw Żywności (KŁŻ) opartych na sprzedaży bezpośredniej (w tym m. in. w oparciu o Rolniczy Handel Detaliczny). Kampania będzie zrealizowana za pośrednictwem przygotowanie cykl filmów, które będą emitowane w TVP3 i internecie jako podstawy do działań informacyjno-promocyjnych.</t>
  </si>
  <si>
    <t>Audycja/ film/ spot odpowiednio w radiu i telewizji
Analiza/ ekspertyza/ badanie
Informacje i publikacje w internecie</t>
  </si>
  <si>
    <r>
      <t>liczba ekspetyz
liczba spotów promocyjnych, 
liczba emisji spotów promocyjnych
liczba filmów informacyjno-promocyjnych
liczba filmów informacyjno-promocyjnych</t>
    </r>
    <r>
      <rPr>
        <sz val="11"/>
        <color rgb="FFFF0000"/>
        <rFont val="Calibri"/>
        <family val="2"/>
        <charset val="238"/>
        <scheme val="minor"/>
      </rPr>
      <t xml:space="preserve">
</t>
    </r>
    <r>
      <rPr>
        <sz val="11"/>
        <rFont val="Calibri"/>
        <family val="2"/>
        <charset val="238"/>
        <scheme val="minor"/>
      </rPr>
      <t xml:space="preserve">liczba informacji w inernecie
liczba stron intenetowych
</t>
    </r>
  </si>
  <si>
    <t xml:space="preserve">
10
5
20
10
20
60
10
</t>
  </si>
  <si>
    <t xml:space="preserve">Proponowana Kampania zakłada 4 grupy docelowe:
1. Mieszkańcy wsi (ok 20 mln osób) w szczególności rolnicy oraz rodziny związane z małymi gospodarstwami wiejskimi mieszkającymi na wsi (potencjalni producenci do współtworzenia systemu krótkiego łańcucha dostaw żywności.
2. Mieszkańcy miast (dużych, średnich i małych) – ok. 10 mln osób, w szczególności rodziny, które poszukują stałego i regularnego dostępu do żywności bez chemii, wiadomego pochodzenia. Są to konsumenci, którzy doceniają sezonowość, świeżość i chcą być pewni co do autentyczności kupowanej przez nich żywności. Są to nie tylko potencjalni konsumenci, ale aktywni partnerzy do współtworzenia 
3. Potencjalni organizatorzy systemów KŁŻ (lokalne grupy działania – ok. 300, Spółdzielnie oraz inne inicjatywy na rzecz żywności lokalnej – ok 500) zarówno na terenach wiejskich jak i miejskich.
4. Interesariusze systemów żywieniowych w Polsce i w innych krajach Europejskich, którzy stwarzają zarówno bariery i jak i możliwości dla skracania łańcuchów żywieniowych pomiędzy konsumentem a producentów. </t>
  </si>
  <si>
    <t>FUNDACA ROZWOJU PODHALA</t>
  </si>
  <si>
    <t>31-464 Kraków, ul. Kazimierza Chałupnika 12 E lok. 8</t>
  </si>
  <si>
    <t>XIII Konwent Polskich Winiarzy - podnoszenie jakości, budowanie marki i wspieranie promocji polskich win gronowych</t>
  </si>
  <si>
    <t xml:space="preserve">Celem bezpośrednim operacji jest przygotowanie, organizacja i przeprowadzenie XIII Konwentu Polskich Winiarzy. Operacja zrealizowana zostanie na terenie działalności Stowarzyszenia (organizatora), obejmowała będzie jednak producentów z całej Polski. Zadanie przeprowadzone zostanie w oparciu o współpracę Stowarzyszenia Winnice Dolnośląskie wraz z Uniwersytetem Przyrodniczy we Wrocławiu.Operacja zostanie przeprowadzona poprzez następujące działania:
- promocja wydarzenia w Internecie (zamieszczanie systematycznie informacji na profilach społecznościowych i na stronach www organizatora i partnera KSOW), przyjmowanie zgłoszeń producentów wina na Konwent
- organizacja szkolenia dla producentów wina (29.06.2018), we Wrocławiu - tematyka szkolenia dostosowana będzie do potrzeb zgłaszanych przez producentów wina (technologiczne aspekty produkcji wina) oraz wykorzystania narzędzi informatycznych i rolnictwa precyzyjnego w rozwiązaniach winiarskich
- organizacja głównej części Konwentu (30.06.2018) - prezentacja win polskiej produkcji: zgłoszone wina zostaną podzielone na poszczególne panele degustacyjne (pod względem regionu lub odmian), przeprowadzona zostanie analiza sensoryczna wykonana przez jurorów. Jednocześnie przeprowadzona zostanie prezentacja winnic.
- opracowanie e-publikacji na temat polskich win, które brały udział w Konwencie.
</t>
  </si>
  <si>
    <t>Szkolenie/ seminarium/ warsztat/ spotkanie 
Konferencja/ kongres 
Informacje i publikacje w Internecie</t>
  </si>
  <si>
    <t xml:space="preserve">
liczba szkoleń/warsztatow
liczba uczestników
liczba konferencji
liczba uczestników
liczba informacji w internecie
liczba stron internetowych
</t>
  </si>
  <si>
    <t xml:space="preserve">
1
120
1
120
6
3
</t>
  </si>
  <si>
    <t xml:space="preserve">Odbiorcami działania szkolenie są producenci wina z terenu całego kraju, jak również osoby zainteresowane rozpoczęciem takiej działalności w przyszłości - co najmniej 100 osób.
Odbiorcami imprezy w dniu 30.06. 2018 są producenci wina, osoby zainteresowane tematyka polskiego wina, osoby pragnące rozpocząć działalność w tym obszarze, poszerzy zakres dotychczasowej działalności, osoby związane zawodowo z braną winiarską (naukowcy, nauczyciele, sommelierzy, restauratorzy) - co najmniej 120 osób. 
Uczestnicy szkolenia i konwentu pochodzić będą przede wszystkim z terenu województw, na których produkcja wina jest najbardziej rozwinięta: lubuskiego, dolnośląskiego, opolskiego, małopolskiego, podkarpackiego.
Odbiorcami treści zamieszczanych w Internecie są wszyscy pełnoletni, zainteresowani spożywaniem polskiego wina. Planuje się dotarcie do co najmniej 2000 użytkowników.
</t>
  </si>
  <si>
    <t>Stowarzyszenie Winnice Dolnośląskie</t>
  </si>
  <si>
    <t>59-540 Sokołowiec 113 gmina Swieżawa</t>
  </si>
  <si>
    <t>Przyzagrodowy chów gęsi szansą na aktywizację mieszkańców obszarów wiejskich</t>
  </si>
  <si>
    <t>Głównym celem operacji jest wspieranie aktywizacji niepracujących kobiet wiejskich poprzez transfer wiedzy z zakresu przyzagrodowego chowu gęsi i przetwórstwa gęsiny w ramach RHD. Cel główny operacji przewiduje wsparcie aktywizacji społeczno-zawodowej mieszkańców województw objętych operacją, w tym przede wszystkim kobiet do 35 roku życia oraz kobiet w wieku emerytalnym, mieszkających na terenach wiejskich. Operacja ma służyć aktywizacji mieszkańców wsi oraz powstawaniu nowych miejsc pracy na obszarach wiejskich, a także polepszania zarządzania lokalnymi zasobami. Szczególny nacisk kładzie się na wykorzystanie potencjału osób starszych oraz młodzieży, w celu budowania postaw przedsiębiorczych.</t>
  </si>
  <si>
    <t>Szkolenie
Audycja w telewizji</t>
  </si>
  <si>
    <t>liczba szkoleń/seminariów
liczba uczestników
liczba audycji,
liczba  emisji</t>
  </si>
  <si>
    <t>16
480
6
72</t>
  </si>
  <si>
    <t xml:space="preserve">Grupę docelową operacji stanowią kobiety w wieku emerytalnym oraz młode kobiety do 35 roku życia (ponad 50% uczestników operacji), niepracujące, mieszkające w gospodarstwach rolnych położonych na terenach wiejskich województw: kujawsko – pomorskiego, mazowieckiego, podlaskiego oraz świętokrzyskiego, w łącznej liczbie 480 osób (30 osób x 4 szkolenia x 4 województwa), zainteresowane podjęciem inicjatywy, jaką jest prowadzenie przyzagrodowego chowu gęsi oraz przetwórstwo i sprzedaż gęsiny w ramach rolniczego handlu detalicznego.
Dodatkową grupą objętą zasięgiem operacji są odbiorcy kampanii medialnej, do których należą, poza opisaną powyżej grupą docelową, rolnicy oraz ogół społeczeństwa – w tym osoby zainteresowane prowadzeniem przyzagrodowego chowu gęsi, jak również osoby zainteresowane pozyskiwaniem, bezpośrednio od rolników, produktów przetworzonych w ramach RHD, w liczbie 2.730.000 osób, z województw: kujawsko-pomorskiego, mazowieckiego, świętokrzyskiego oraz podlaskiego.
Beneficjenci ostateczni objęci zadaniem to zarówno niepracujące młode kobiety jak i kobiety, które osiągnęły wiek emerytalny, które z powodu braku stałego zajęcia wycofują się 
z aktywnego życia społecznego, co w efekcie przekłada się na ich gorszą sytuację ekonomiczną. Grupa docelowa projektu, składa się z osób, dla których chów przyzagrodowy mógłby być, poza zwiększeniem dochodowości gospodarstw rolnych, formą aktywności umożliwiającą ich integrację społeczną oraz zmniejszenie zagrożenia wykluczenia społecznego.
</t>
  </si>
  <si>
    <t>FUNDACJA HODOWCÓW POLSKIEJ BIAŁEJ GĘSI</t>
  </si>
  <si>
    <t>ul. Wróble 37, 88-153 Wróble</t>
  </si>
  <si>
    <t>I OGÓLNOPOLSKI KONGRES GOSPODARSTW OPIEKUŃCZYCH pn.: Usługi opiekuńcze jako przyszłościowa forma działalności gospodarczej na obszarach wiejskich</t>
  </si>
  <si>
    <t xml:space="preserve">Wymiana wiedzy i doświadczeń pomiędzy podmiotami gospodarczymi (w tym rolnikami prowadzącymi usługi opiekuńcze) i instytucjami  działającymi w zakresie usług opiekuńczych. 
Cele szczegółowe operacji:
1. Przeprowadzenie Ogólnopolskiego Kongresu Gospodarstw Opiekuńczych dla 100 osób, połączonego z wyjazdem studyjnym w celu poprawienia współpracy między już istniejącymi podmiotami - gospodarstwami opiekuńczymi i instytucjami publicznymi świadczącymi opiekę.
2. Przeprowadzenie kampanii informacyjnej (dla 1.173 tys. odbiorców) i wydanie jednej Publikacji pokongresowej (nakład 1000 egz.) w celu zachęcenia właścicieli gospodarstw rolnych, domowników i mieszkańców obszarów wiejskich do podejmowania i rozwijania działalności gospodarczej polegającej na świadczeniu usług opiekuńczych jako alternatywnej do instytucjonalnej, formy opieki nad osobami niesamodzielnymi.
</t>
  </si>
  <si>
    <t>Wyjazd studyjny 
Konferencja/ kongres 
Publikacja/ materiał drukowany 
Audycja/ film/ spot odpowiednio w radiu i telewizji</t>
  </si>
  <si>
    <t xml:space="preserve">liczba wyjazdów studyjnych
liczba uczestników
liczba konferencji
liczba uczestników konferencji
liczba publikacji
nakład publikacji
liczba audycji
liczba spotów 
 </t>
  </si>
  <si>
    <t xml:space="preserve">1
100
1
100
1
1000
4
6
</t>
  </si>
  <si>
    <t>Grupa docelowa to właściciele gospodarstw rolnych, gospodarstw agroturystycznych i siedlisk zlokalizowanych na obszarach wiejskich całego kraju. Do udziału w Kongresie zostaną również zaproszeni przedstawiciele Lokalnych Grup Działania, planujemy, że w Kongresie wezmą udział przedstawiciele wszystkich 16 województw.</t>
  </si>
  <si>
    <t>Minikowo 1, 89-122 Minikowo</t>
  </si>
  <si>
    <t>Publikacja: Kondycja finansowa samorządów lokalnych a rozwój społeczno-gospodarczy obszarów wiejskich. Ujęcie przestrzenne.</t>
  </si>
  <si>
    <t xml:space="preserve">Celem głównym projektowanej operacji jest transfer wiedzy poprzez publikację badań opisujących poziom i strukturę kondycji finansowej gmin poprzez powiązanie go z poziomem rozwoju społeczno-gospodarczego obszarów wiejskich w układzie przestrzennym oraz wypracowanie sposobu pomiaru kondycji finansowej gmin na bazie dotychczasowego dorobku naukowego (krajowego i międzynarodowego) w zakresie analizy finansowej jednostek samorządu lokalnego oraz przy wykorzystaniu baz danych pozostających w zasobach Regionalnych Izb Obrachunkowych oraz Głównego Urzędu Statystycznego. </t>
  </si>
  <si>
    <t xml:space="preserve">Publikacja/ materiał drukowany 
</t>
  </si>
  <si>
    <t xml:space="preserve">liczba publikacji nakład
</t>
  </si>
  <si>
    <t xml:space="preserve">1
300 egz.
</t>
  </si>
  <si>
    <t xml:space="preserve">Grupę docelową operacji stanowią: 
1) Wszystkie gminy wiejskie i miejsko-wiejskie w Polsce, jako podmioty zarządzające finansami na najniższym szczeblu administracji oraz kierujące rozwojem obszarów wiejskich tj. 2174 gmin. 
2) Wszystkie Regionalne Izby Obrachunkowe (RIO) zajmujące się nadzorem finansowym sprawowanym nad gminami – łącznie 16 RIO
3) Wszystkie urzędy marszałkowskie jako podmioty wykonujące zadania własne w zakresie m.in. modernizacji terenów wiejskich.
4) Wszystkie Ośrodki Doradztwa Rolniczego oraz Centralny Ośrodek Doradztwa Rolniczego jako podmioty  którego działalność ukierunkowana jest na m.in. poprawa warunków pracy i życia na polskiej wsi.
5) Publikacja w wersji elektronicznej i książkowej będzie dostępna dla szeroko zakrojonej grupy odbiorców poprzez biblioteki uniwersyteckie i biblioteki PAN (minimum 100 bibliotek) tj. studentów, doktorantów, pracowników naukowych i dydaktycznych zajmujących się tematyką polityki lokalnej, polityki rozwoju, rozwojem społeczno-gospodarczym, finansami publicznymi, analizą finansową oraz kondycją finansową samorządów lokalnych – 2000 osób.
</t>
  </si>
  <si>
    <t>„Ekologia! to jest to! – współpraca rolników ekologicznych w skracaniu łańcucha dostaw”</t>
  </si>
  <si>
    <t xml:space="preserve">Celem jest przedstawienie korzyści i możliwości jakie daje uzyskanie statusu rolnictwa ekologicznego w ramach istniejących systemów jakości żywności, opierając to na konkretnym przykładzie wsparcia promocji tych produktów (udział producentów jako wystawców imprezy) oraz umożliwienie producentom bezpośredniego przedstawienie tych korzyści i sposobu w jaki sami pokonali bariery przystąpienia do systemu poprzez rzeczowe wystąpienia na scenie w trakcie imprezy – wejścia promujące i specyfikujące poszczególne produkty regionalne oraz nakreślające drogę do ich utytułowania. </t>
  </si>
  <si>
    <t>Szkolenie/ seminarium/ warsztat/ spotkanie 
Targi/ impreza plenerowa/ wystawa
Stoisko wystawiennicze/ punkt informacyjny na tragach/imprezie plenerowej/ wystawie
Inne (podać jakie) promocja żywności ekologicznej w biurowcach wśród konsumentów</t>
  </si>
  <si>
    <t>1
30
1
1
10
500
5</t>
  </si>
  <si>
    <t xml:space="preserve">Grupa docelowa, do której skierowany jest projekt to: 
- producenci żywności ekologicznej z terenu całego kraju z ważnymi certyfikatami w liczbie 40 wystawców z obszaru co najmniej 5 województw. 
- wystawcy wyrobów spożywczych i regionalnych uczestniczący w Święcie, promujący swoje oferty/wyroby (ok. 30 wystawców w ramach imprezy z produktami spożywczymi, w tym rolnicy/producenci, kwaterodawcy, organizacje pozarządowe, nieformalne grupy producentów, rzemieślnicy, rękodzielnicy )
- uczestnicy „Święta Owoców Miękkich i Produktów Pszczelich” – konsumenci (ok. 2000 osób) 
- Konsumenci z terenu całego kraju w tym pracownicy biurowców w Warszawie (ok. 500 osób)
Opisywanym projektem pragniemy dotrzeć do jak największej liczby uczestników. 
Młodzi rolnicy – są to osoby przejmujące gospodarstwa rolne lub tacy, którzy z własnej pasji zakładają gospodarstwa i poszukują wiedzy z zakresu nowoczesnego rolnictwa. Są to także beneficjenci operacji w ramach PROW 2014-2020 Premia dla młodych rolników, Modernizacja gospodarstw rolnych,  czy restrukturyzacja małych gospodarstw. Są to osoby poszukujące nowych ciekawych pomysłów na własne gospodarstwa. 
 Doradcy Ośrodków Doradztwa Rolniczego ds. rolnictwa - Doradcy rolniczy pracując w terenie bezpośrednio z rolnikami wspierają ich w podejmowaniu ekonomicznych rozwiązań w rozwoju gospodarstwa. Są to osoby, które posiadają dużą wiedzę merytoryczną dlatego też mogą służyć wsparciem w procesie nawiązywania współpracy przez rolników.
 Przedstawiciele LGD kształtują rozwój środowiska lokalnego na obszarach wiejskich, pracują również w środowisku, które nie korzysta ze wsparcia doradztwa rolniczego, a poszukują możliwości powiększenia swojego dochodu. 
Wybór tej grupy docelowej został dokonany w związku z rosnąca popularnością produktów spełniających wymogi rolnictwa ekologicznego.  
Projektem mają być objęci rolnicy – producenci żywności ekologicznej z terenu całego kraju. Przedsięwzięcie zakłada udział 40 producentów. 
</t>
  </si>
  <si>
    <t>Stowarzyszenie GRUPA ODROLNIKA</t>
  </si>
  <si>
    <t>33-114 Rzuchowa 1, gmina Pleśna</t>
  </si>
  <si>
    <t>„Zrównoważony rozwój obszarów wiejskich przez żywność wysokiej jakości z naciskiem na produkt lokalny.”</t>
  </si>
  <si>
    <t>Cel Główny: przedstawienie korzyści i możliwości jakie daje zrównoważony rozwój obszarów wiejskich w ramach istniejących systemów jakości żywności, opierając to na konkretnych przykładach wsparcia promocji tych produktów (udział producentów jako wystawców imprezy) oraz umożliwienie producentom bezpośredniego przedstawienia tych korzyści i sposobu w jaki sami pokonali bariery przystąpienia do systemu poprzez rzeczowe wystąpienia na scenie w trakcie imprezy – wejścia promujące i specyfikujące poszczególne produkty regionalne oraz nakreślające drogę do ich utytułowania. Cele szczegółowe operacji: 
- Zintegrowanie środowiska osób działających na rzecz zrównoważonego rozwoju obszarów wiejskich przez zebranie tych osób i przeprowadzenie konferencji w zakresie korzyści wynikających z sieciowania sprzedaży produktów lokalnych rozumianych jako same produkty i usługi z nimi związane  w tym usługi wiązane. 
- integracja środowiska producentów żywności wysokiej jakości tak wokół idei promowania tych produktów wysokiej jakości jak i zrównoważonego rozwoju obszarów wiejskich,
- wykorzystanie produktów wysokiej jakości i rolnictwa rodzinnego do zrównoważonego rozwoju obszarów wiejskich przez nawiązanie współpracy z różnymi podmiotami 
- popularyzowanie zrównoważonego rozwoju obszarów wiejskich przez działania informacyjno-promocyjne w mediach i social media. 
- umożliwienie przedstawienia korzyści płynących z zrównoważonego rozwoju obszarów wiejskich.</t>
  </si>
  <si>
    <t>Szkolenie / seminarium/ warsztat / spotkanie 
Konferencja/ kongres 
Targi/ impreza plenerowa/ wystawa
Stoisko wystawiennicze/ punkt informacyjny na tragach/imprezie plenerowej/ wystawie
Publikacja / materiał drukowany 
Prasa
Audycja / film / spot odpowiednio w radiu i telewizji
Konkurs/olimpiada
Informacje i publikacje w internecie</t>
  </si>
  <si>
    <t>Liczba warsztatów
liczba uczestników
liczba konferencji
liczba uczestników konferencji
liczba imprez plenerowych
liczba stoisk wystawienniczych
liczba tytułów materiałów drukowanych
liczba artykułów w prasie
liczba spotów radiowo-telewizyjnych
liczba konkursów
liczba uczestników
liczba informacji w internecie</t>
  </si>
  <si>
    <t>1
100
1
40
1
25
3
10
34
30
900
1</t>
  </si>
  <si>
    <t>Grupę docelową stanowić będą:
- producenci dziesięciu z aktualnych czterdziestu regionalnych produktów żywnościowych z terenu Polski, 
- wystawcy wyrobów regionalnych uczestniczący w Pogórzańskim Jarmarku Artystów i Rękodzielników, promujący swoje oferty/wyroby (ok. 30 wystawców z produktami spożywczymi,  
- uczestnicy „Święta Produktów Lokalnych” – konsumenci (ok. 1000-1500 osób) Opisywanym projektem pragniemy dotrzeć do jak największej liczby uczestników. 
- Młodzież grupy szkolne odwiedzające Skamieniałe Miasto i Muzeum Przyrodnicze w Ciężkowicach.
- Doradcy Ośrodków Doradztwa Rolniczego ds. rolnictwa 
- Przedstawiciele LGD kształtują rozwój środowiska lokalnego na obszarach wiejskich</t>
  </si>
  <si>
    <t>Gmina Ciężkowice</t>
  </si>
  <si>
    <t>33-190 Ciężkowice
ul. Tysiąclecia 19</t>
  </si>
  <si>
    <t>Turystyka kulinarna szansą na rozwój obszarów wiejskich</t>
  </si>
  <si>
    <t xml:space="preserve">Celem będzie wzrost znaczenia  i upowszechnienie turystyki kulinarnej  jako narzędzia poprawy konkurencyjności na obszarach wiejskich.Cele szczegółowe:
-upowszechnienie aktualnej wiedzy i wymiana doświadczeń na temat funkcjonowania szlaków kulinarnych w Polsce
- upowszechnienie aktualnej wiedzy na temat polskich produktów i artykułów spożywczych wysokiej jakości
- wymiana doświadczeń i wzrost umiejętności praktycznych w zakresie nowych kierunków działalności pozarolniczej
</t>
  </si>
  <si>
    <t>2
50</t>
  </si>
  <si>
    <t xml:space="preserve">Grupą docelową projektu jest 50 osób z całej Polski reprezentujących następujące grupy osób; producentów produktów lokalnych i tradycyjnych, przedstawicieli obiektów gastronomicznych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przedstawiciele ośrodków doradztwa rolniczego oraz organizacji branżowych zrzeszających producentów produktów lokalnych i tradycyjnych.       </t>
  </si>
  <si>
    <t>23-210 Kraśnik, ul. Słowackiego 7</t>
  </si>
  <si>
    <t>Promocja oraz upowszechnianie i podnoszenie poziomu wiedzy na temat pszczelarstwa podczas konferencji branżowej oraz ogólnopolskiego Konkursu Pszczelarz Roku</t>
  </si>
  <si>
    <t xml:space="preserve">Celem operacji będzie podniesienie jakości realizacji PROW poprzez podniesienie poziomu wiedzy i możliwości podejmowania i wprowadzenia innowacji w obszarze pszczelarstwa, przekazywanie informacji o roli pszczoły w środowisku i promowanie najlepszych praktyk pszczelarskich. Celami szczegółowymi operacji będzie:
1. Transfer i upowszechnianie wiedzy na temat roli pszczelarstwa w środowisku poprzez organizację IV ogólnopolskiej konferencji dla pszczelarzy i środowiska branżowego i pozabranżowego – temat operacji 6,
2. Upowszechnianie wiedzy na temat roli pszczelarstwa poprzez rozpowszechnianie materiałów informacyjnych w prasie oraz ukazywanie najlepszych praktyk pszczelarskich – temat 6 i 8 operacji
3. Upowszechnianie i promowanie najlepszych praktyk pszczelarskich mających wpływ na rozwój obszarów wiejskich poprzez organizację ogólnopolskiego konkursu Pszczelarz Roku – edycja IV – temat operacji 8. 
4. Upowszechnianie i promowanie najlepszych praktyk pszczelarskich mających wpływ na rozwój obszarów wiejskich, transfer wiedzy o pszczelarstwie do szerokiej grupy odbiorców poprzez wydanie publikacji pokonferencyjnej i pokonkursowej – temat 6 i 8 operacji. </t>
  </si>
  <si>
    <t>Konferencja/ kongres 
Publikacja/ materiał drukowany 
Prasa 
Konkurs/olimpiada</t>
  </si>
  <si>
    <t>liczba konferencji
liczba uczestników
liczba publikacji
liczba
 tytułów publikacji           liczba artykułów liczba ogłoszeń 
liczba konkursów
liczba uczestników konkursu</t>
  </si>
  <si>
    <t>1
120-180
350 egz. 
1                                 1                                 4
1
30</t>
  </si>
  <si>
    <t xml:space="preserve">Grupa docelowa składa się z ok. 120-180 uczestników konferencji, którymi są pszczelarze (ok. 80 osób), przedstawiciele środowisk naukowych, politycy, przedstawiciele firm i instytucji branżowych i pozabranżowych (ok. 70), którzy zainteresowani są problematyką pszczelarstwa w Polsce. 
Grupa docelowa pszczelarzy, który wezmą udział w konkursie składa się z ok. 30 uczestników. Pszczelarze, którzy wezmą udział w konkursie są jednocześnie uczestnikami konferencji i wchodzą już w skład grupy docelowej konferencji.
</t>
  </si>
  <si>
    <t>Fundacja Edukacji Ekonomicznej i Rozwoju Obszarów Wiejskich</t>
  </si>
  <si>
    <t>86-022 Dobrcz
ul. Kasztanowa 4</t>
  </si>
  <si>
    <t>Zawody branży mięsnej</t>
  </si>
  <si>
    <t>Celem operacji jest aktywizacja mieszkańców wsi, w tym kreowanie miejsc pracy na terenach wiejskich. Celem szczegółowym jest stworzenie serii 6 filmów, w każdym z nich będzie przedstawiony inny zawód: hodowca, ubojnik gospodarczy, pakowacz, kierowca, sprzedawca ze znajomością mięsa, technolog. Filmy będą trwały od 2 do 3 minut. Pojawią się one w internecie na serwisie youtube i za sprawą agencji reklamowej trafią one do założonej z góry przez SRW RP grupy docelowej (62 tysiące obejrzeń- 1100 000 wyświetleń) wszystkich filmów. Dotarcie do osób w większości do 35 roku życia wpłynie na wiedzę i świadomość dot. zawodów branży mięsnej, zapotrzebowania. Filmy wyraźnie będą informowały kto do danego zawodu jest potrzebny, czy o miejsce może ubiegać się osoba niepełnosprawna, starsza, osoba z tzw. mniejszości narodowej, czy osoby głównie młode</t>
  </si>
  <si>
    <t xml:space="preserve">liczba informacji w internecie;     
   liczba stron internetowych, na których została umieszczona informacja;
</t>
  </si>
  <si>
    <t xml:space="preserve">6
2
</t>
  </si>
  <si>
    <t xml:space="preserve">Osoby bezrobotne będące w wieku produkcyjnym do 35 roku życia, osoby niepełnosprawne, mniejszości narodowe i inne osoby wykluczone społecznie
oraz mieszkańcy obszarów wiejskich.
</t>
  </si>
  <si>
    <t>Stowarzyszenie Rzeźników i Wędliniarzy RP</t>
  </si>
  <si>
    <t>00-246 Warszawa, ul. Miodowa 14</t>
  </si>
  <si>
    <t>Dziedzictwo kulturowe wsi polskiej</t>
  </si>
  <si>
    <t>Celem operacji jest zgromadzenie w jednym miejscu osób i instytucji działajacych na rzecz zachowania dziedzictwa kulturowego wsi polskiej, pogłębienie ich wiedzy na temat dziedzictwa kulturowego podszczególnych reginów Polski, a także zachęcenie do realizacji wspólnych projektów. Realizacja wspólnych projektów będzie miała znaczący wpływ na rozwój obszarów wiejskich poprzez podniesienie jakości życia na wsi i miożliwość tworzenia nowych miejsc pracy.</t>
  </si>
  <si>
    <t>Konferencja/kongres
publikacja/materiał drukowany</t>
  </si>
  <si>
    <t>liczba konferencji
liczba uczestników
liczba publikacji liczba tytułów publikacji</t>
  </si>
  <si>
    <t>1
200
500 szt.                       1</t>
  </si>
  <si>
    <t>Mieszkańcy obszarów wiejskich, przedstawiciele jednostek badawczo rozwojowych, uczelni rolniczych, eksperci zajmujący się problematyką dziedzictwa, pracownicy odr, młodzież i nauczyciele szkół rolniczych, placówek i stowarzyszeń oświatowo-rolniczych, przedstawiciele organizacji rolniczych i producentów rolnych, administracji rządowej i samorządowej, mediów i wydawców</t>
  </si>
  <si>
    <t>Centralna Biblioteka Rolnicza</t>
  </si>
  <si>
    <t>00-950 Warszawa, Krakowskie Przedmieście 66</t>
  </si>
  <si>
    <t xml:space="preserve">Cel główny projektu to podniesienie wiedzy i świadomości wśród uczestników operacji nt. lokalnych, regionalnych, tradycyjnych zasobów i produktów spożywczych oraz zachęcenie ich do wykorzystywania produktów żywnościowych od lokalnych producentów/rolników (krótkie łańcuchy dostaw), a także wykorzystanie tej wiedzy do dalszego jej upowszechniania w środowisku lokalnej społeczności (tworzenie partnerstw) poprzez organizację warsztatów dla młodzieży szkolnej zapoznających ją z lokalnym dziedzictwem kulinarnym, czy promocję lokalnego dziedzictwa kulinarnego podczas dożynek/innych imprez o podobnym charakterze. Dodatkowo celem projektu jest integracja pokoleń i przekazanie młodym ludziom pewnego sposobu na życie (transfer wiedzy) polegającego na produkcji żywności i promocji swojego lokalnego dziedzictwa kulinarnego oraz uświadomienie, że istnieją przypisane do danego regionu produkty, tj. oscypek podhalański, kołacz śląski, itp. </t>
  </si>
  <si>
    <t xml:space="preserve">Szkolenie/ seminarium/ warsztat/ spotkanie 
Stoisko wystawiennicze/ punkt informacyjny na tragach/imprezie plenerowej/ wystawie
- Prasa 
Informacje i publikacje w internecie
Inne (podać jakie) 
Strona www.produkty-tradycyjne.pl
</t>
  </si>
  <si>
    <t>liczba szkoleń/spotkań
liczba uczestników
liczba warsztatów 
liczba uczestników
liczba stoisk wystawienniczych
liczba artykułów
liczba publikacji w internecie 
liczba stron internetowych
liczba odbiorców strony</t>
  </si>
  <si>
    <t>5
58
29
580
29
10
15
3
1000</t>
  </si>
  <si>
    <t>Grupa docelowa operacji - członkinie kół gospodyń wiejskich - nie jest przypadkowa, bowiem zostanie ona zrekrutowana na podstawie konkursu, który będzie polegał na wyłonieniu najbardziej aktywnych i udzielających się liderek lokalnych, które promują tradycyjne i lokalne produkty. W związku z tym, do udziału w operacji zostaną wyłonione najbardziej aktywne i posiadające silną tożsamość kulturową KGW, dzięki temu swoją postawą będą mogły zachęcić innych do aktywnego wykorzystywania produktów lokalnych. Najbardziej aktywne KGW zostaną wyłonione na podstawie kryteriów naboru tj. laureatki konkursów na najlepszy regionalny i lokalny produkt żywnościowy oraz na najlepsze danie i potrawę regionalną i lokalną. Łącznie zostanie zakwalifikowanych 58 osób w średnim wieku ok. 45 lat – po 2 osoby z KGW.</t>
  </si>
  <si>
    <t>Fundacja Europejski Fundusz Rozwoju Wsi Polskiej - Counterpart Fund</t>
  </si>
  <si>
    <t>00-814 Warszawa, ul. Miedziana 3A</t>
  </si>
  <si>
    <t>Promocja materiału hodowlanego o wysokim potencjale genetycznym siedmiu gatunków zwierząt z województw Zachodniej i Południowej Polski na I Regionalnej Wystawie Zwierząt Hodowlanych w Sielinku.</t>
  </si>
  <si>
    <t xml:space="preserve">1. Promocja materiału hodowlanego o wysokim potencjale genetycznym siedmiu gatunków zwierząt reprezentujących hodowców z województw Zachodniej i Południowej Polski względem pożądanego typu użytkowego i eksterieru, czyli harmonijnej budowy ciała, zgodnej z wzorcami rasy i charakteryzujących się wysokim poziomem produkcji (mleka, żywca, wełny, jaj, itd.). Prezentacja i wybór najwartościowszych zwierząt. Uzasadnienie podjętej decyzji oraz ogłoszenie wyników konkursu na zwierzęta wzorcowe  
2. Edukacja hodowców i producentów zwierząt hodowlanych w zakresie prowadzenia pracy hodowlanej ukierunkowanej na efekt uzyskania pożądanych wzorców typu budowy ciała dla poszczególnych gatunków. </t>
  </si>
  <si>
    <r>
      <t xml:space="preserve">Targi/ impreza plenerowa/ wystawa
</t>
    </r>
    <r>
      <rPr>
        <sz val="11"/>
        <rFont val="Calibri"/>
        <family val="2"/>
        <charset val="238"/>
        <scheme val="minor"/>
      </rPr>
      <t xml:space="preserve">
Audycja/ film/ spot odpowiednio w radiu i telewizji</t>
    </r>
  </si>
  <si>
    <t xml:space="preserve">liczba wystaw
 liczba konkursów liczba wystawców zwierząt
liczba spotów telewizyjnych 
liczba spotów radiowych
</t>
  </si>
  <si>
    <t>1 
1
 130
   40 
 30</t>
  </si>
  <si>
    <t xml:space="preserve">Grupą docelową będą głównie hodowcy, rolnicy indywidualni, pracownicy produkcji zwierzęcej - zootechnicy, główni hodowcy: Gosp.Rolnych KOWR Sp. z o.o. z udziałem SP oraz Spółek i Spółdzielni Rolniczych o profilu  rolniczym  (zajmujące się chowem i hodowlą  jednego z siedmiu gatunków zwierząt) oraz osoby, które są jednocześnie członkami i przedstawicielami branżowych związków i kółek hodowlanych i należące do:
- PFHBiPM,- WZHiPB, - PZHiPBM, ,,POLSUS’’Okręgu Zachodniego, - WZHTCh,- KRDIG w Warszawie, - ZHKW w Gnieźnie, - RZHOiK w Poznaniu, - KZHK, - KCHZ, - KiOR,- WIR, - Przedstawiciele instytucji naukowo-badawczych, - Uczniowie szkół rolniczych i studenci kierunków rolniczych, - specjaliści z ODR, - WCHiRZ w Tulcach,SHiUZ Bydgoszcz,- Przedstawiciele, specjaliści ds. żywienia krajowych producentów mieszanek pasz treściwych.
</t>
  </si>
  <si>
    <t>60-163 Poznań, ul. Sieradzka 29</t>
  </si>
  <si>
    <t>„W stronę rozwoju: wyjazdy studyjne dla polskich producentów sera i wina”</t>
  </si>
  <si>
    <t>Głównym celem operacji będzie poniesienie poziomu wiedzy i wymiana doświadczeń pomiędzy 38 producentami sera i przedstawicielami Uniwersytetu Przyrodniczego we Wrocławiu, a zagranicznymi producentami działającymi w branży serowarskiej, podczas pięciodniowego wyjazdu studyjnego do Tyrolu (Austria) dla serowarów oraz poniesienie poziomu wiedzy i wymiana doświadczeń pomiędzy 28 producentami wina i przedstawicielami Uniwersytetu Przyrodniczego we Wrocławiu, a zagranicznymi producentami działającymi w branży winiarskiej podczas trzydniowego wyjazdu studyjnego na Morawy (Czechy) dla winiarzy.</t>
  </si>
  <si>
    <t>2
70</t>
  </si>
  <si>
    <t xml:space="preserve">Grupę docelową operacji stanowią:
• producenci wina z 4 województw: dolnośląskiego, opolskiego, lubuskiego i małopolskiego; 25 osób,
• producenci sera z 6 województw: dolnośląskiego, mazowieckiego, warmińsko-mazurskiego, łódzkiego, lubuskiego, kujawsko-pomorskiego; 35 osób,
• przedstawiciele Uniwersytetu Przyrodniczego we Wrocławiu – 6 osób (3 osoby zajmujące się branżą winiarską i 3 osoby zajmujące się branżą serowarską, czyli po 3 osoby podczas każdego z wyjazdów studyjnych).
</t>
  </si>
  <si>
    <t>50-375 Wrocław, 
C.K.Norwida 25</t>
  </si>
  <si>
    <t>Rozwój współpracy sieciowej związanej w produkcją bezpiecznej żywności w ramach klastra</t>
  </si>
  <si>
    <t xml:space="preserve">Celem operacji jest upowszechnienie wiedzy w zakresie funkcjonowania sieci kooperacji, w szczególności organizacji o charakterze klastrowym, a następnie identyfikacja możliwości współpracy i aktywizacja producentów żywności w ramach klastra, umożliwiająca podjęcie wspólnych inicjatyw i rozwiązań związanych z:
1) dystrybucją produktów żywnościowych;
2) budową marki produktów żywnościowych w ramach klastra. Realizacja celu głównego operacji nastąpi poprzez realizację trzech celów szczegółowych obejmujących: 
1) przeprowadzenie analizy mającej na celu zidentyfikowanie partnerów klastra z regionów, którzy mogliby podjąć współpracę w ramach klastra, w tym istniejących sieci oraz opracowanie potencjalnych obszarów i modeli współpracy podmiotów funkcjonujących w ramach łańcucha wartości bezpiecznej żywności;
2) upowszechnienie wiedzy w zakresie funkcjonowania inicjatywy klastrowej – charakterystyki klastra, możliwości współdziałania i korzyści (seminaria), w tym networking – stanowiącej odpowiedź na niewystarczający poziom współpracy na terenach wiejskich
3) wypracowanie w sposób partycypacyjny – poprzez warsztaty interaktywne z udziałem członków/ potencjalnych członków klastra – propozycji rozwiązań i wspólnych przedsięwzięć do realizacji w ramach klastra bezpiecznej żywności w obszarach:
a) logistyki i dystrybucji produktów żywnościowych;
b) budowania marki produktów żywnościowych klastra.
</t>
  </si>
  <si>
    <t>Szkolenie/ seminarium/ warsztat/ spotkanie 
Analiza/ ekspertyza/ badanie</t>
  </si>
  <si>
    <t>liczba seminariów
liczba uczestników seminarium
liczba warsztatów
liczba uczestników warsztatów
liczba analiz</t>
  </si>
  <si>
    <t>1
30
3
36
1</t>
  </si>
  <si>
    <t>Podstawową grupą docelową projektu są członkowie klastra Bezpieczna żywność oraz podmioty zrzeszone w Polskiej Izbie Produktu Regionalnego i Lokalnego. Klaster bezpieczna żywność został powołany 31 marca 2014 roku i aktualnie zrzesza 31 członków: producentów żywności, przetwórców, instytucje naukowe oraz organizacje otoczenia biznesu. Polska Izba Produktu Regionalnego i Lokalnego jest organizacją zrzeszającą producentów, liczącą ponad 200 członków. Cechami charakterystycznymi grupy docelowej jest produkowanie żywności lokalnej: produkowanej w sposób nieprzemysłowy, niemasowy, z surowców lokalnych lub przy użyciu lokalnych metod, jak również żywności podlegającej certyfikacji krajowych lub europejskich systemów jakości żywności.</t>
  </si>
  <si>
    <t>Mazowiecki Park Naukowo-Technologiczny – Park Spółdzielczy w Płońsku</t>
  </si>
  <si>
    <t>09-100 Płońsk, ul. Henryka Sienkiewicza 11</t>
  </si>
  <si>
    <t>Upowszechnianie wiedzy w zakresie wykorzystania systemów informacji przestrzennej GIS na potrzeby innowacyjnej praktyki rolniczej.</t>
  </si>
  <si>
    <t>Celem operacji będzie przygotowanie platformy e-learningowej w technologii WWW służącej do upowszechniania wiedzy w zakresie wykorzystania systemów informacji przestrzennej GIS wspieranych analizami wielospektralnymi na podstawie zobrazowań dostępnych z pułapu satelitarnego oraz BSP w obszarze rolnictwa precyzyjnego. Platforma będzie umożliwiała dostęp do materiałów szkoleniowych dotyczących powyżej wskazanych obszarów oraz będzie umożliwiała wykonywanie samodzielnie zadań związanych monitorowaniem stanu upraw na obszarze gospodarstwa rolnego oraz na obszarze gminy lub powiatu. Przedmiotowe materiały edukacyjne zostaną wytworzone przez członków operacji i będą dostępne bez żadnych ograniczeń dla wszystkich podmiotów zainteresowanych ich wykorzystaniem.</t>
  </si>
  <si>
    <t>Szkolenie/ seminarium/ warsztat/ spotkanie 
Konferencja/ kongres 
Prasa
Informacje i publikacje w internecie
Inne: platforma e-learningowa</t>
  </si>
  <si>
    <t xml:space="preserve">
liczba szkoleń
liczba uczestników szkoleń
liczba szkoleń internetowych
liczba uczestników szkoleń internetowych
liczba konferencji
liczba uczestników konferencji
liczba artykułów w prasie
liczba publikacji w internecie
liczba narzędzi
liczba unikalnych użytkowników platformy</t>
  </si>
  <si>
    <t>1
30
1
1
50
1
54
1
1
1
50</t>
  </si>
  <si>
    <t>1) Gospodarstwa rolne powyżej 10 ha gruntów rolnych – 250 tys. gospodarstw rolnych,
2) Producenci nawozów sztucznych oraz ich główni dystrybutorzy – około 400 podmiotów,
3) Producenci nasion oraz ich główni dystrybutorzy – ok. 200 podmiotów,
4) Ośrodki doradztwa rolniczego – doradcy rolni państwowi i prywatni– 5 tys. podmiotów,
5) Producenci maszyn rolniczych oraz ich główni dystrybutorzy – 1000 podmiotów,
6) Producenci urządzeń pomiarowych UAV, odbiorników GPS, czujników, sensorów montowanych w maszynach rolniczych, innych urządzeń diagnostycznych - 100 podmiotów,
7) Stacje chemiczno – badawcze – 30 podmiotów,
8) Szkoły rolnicze – 150,
9) Uczelnie wyższe rolnicze i Instytuty naukowo badawcze – 16 podmiotów,
10) Administracja rządowa i samorządowa – badania ex-post – 4 podmioty.</t>
  </si>
  <si>
    <t>Fundacja Instytut Inicjatyw Partnerskich na rzecz Innowacji</t>
  </si>
  <si>
    <t>ul. Górna 7
10-040 Olsztyn</t>
  </si>
  <si>
    <t>Wielka rola mikroorganizmów w obiegu azotu</t>
  </si>
  <si>
    <t xml:space="preserve">Celem operacji jest przekazanie w 2018 r. wiedzy dotyczącej problemu odpływu azotu ze źródeł rolniczych, obowiązujących przepisów dotyczących tej kwestii oraz możliwych działań minimalizujących wielkość tego odpływu grupie min. 4 000 osób planujących swoje życie zawodowe związać z rolnictwem lub ogrodnictwem lub już prowadzących gospodarstwo rolne. Celem szczegółowym jest:
a) przeprowadzenie cyklu spotkań z młodzieżą uczącą się w technikach rolniczych i ogrodniczych (min. 2 000 osób) w terminie do 31 października 2018 r.
b) udział w 3 imprezach plenerowych typu Dni Pola organizowanych przez Ośrodki Doradztwa Rolniczego (min. 2 000 osób) w terminie do 31 października 2018 r.
</t>
  </si>
  <si>
    <t>Szkolenie/ seminarium/ warsztat/ spotkanie 
Stoisko wystawiennicze/ punkt informacyjny na tragach/imprezie plenerowej/ wystawie</t>
  </si>
  <si>
    <t xml:space="preserve">liczba spotkań; 
liczba uczestników;
liczba punktów informacyjnych;
</t>
  </si>
  <si>
    <t xml:space="preserve">16
2000
3
</t>
  </si>
  <si>
    <t xml:space="preserve">1. Uczniowie techników rolniczych i ogrodniczych – 2 000 osób. Młodzież w wieku 16 – 20 lat najczęściej pochodząca z terenów wiejskich. Osoby uczące się w szkołach o profilu rolniczym/ogrodniczym najczęściej wiążą swoją przyszłość zawodową z tą dziedziną gospodarki. Po skończeniu technikum podejmują pracę we własnym bodź rodzinnym gospodarstwie rolnym, kontynuują naukę na uczelniach wyższych na kierunkach związanych z rolnictwem/ogrodnictwem bądź podejmują pracę w branżach związanych z rolnictwem. 
2. Rolnicy odwiedzający imprezy plenerowe typu DNI POLA organizowane przez Ośrodki Doradztwa Rolniczego – 2 000 osób. Imprezy plenerowe typu Dni Pola organizowane przez Ośrodki Doradztwa Rolniczego adresowane są głównie do mieszkańców wsi, tak więc odwiedzającymi te wydarzenia osobami są w dużej mierze osoby prowadzące gospodarstwa rolne/ogrodnicze. Na tego typu wydarzenia przychodzą osoby zainteresowane rozwiązaniami stosowanymi w rolnictwie umożliwiającymi obniżenie kosztów produkcji bądź zwiększenie plonów.
</t>
  </si>
  <si>
    <t>PPU MORS ELŻBIETA ORŁOW</t>
  </si>
  <si>
    <t>ul. Psurze 8, 99-300 Kutno Gmina Krzyżanów</t>
  </si>
  <si>
    <t>1,2,3,4,5,6</t>
  </si>
  <si>
    <t>Upowszechnienie dobrych praktyk mających wpływ na rozwój obszarów wiejskich - przykłady operacji realizowanych w ramach planu operacyjnego KSOW w latach 2017-2018</t>
  </si>
  <si>
    <t xml:space="preserve">Celem operacji jest upowszechnienie wśród potencjalnych beneficjentów i beneficjentów PROW 2014-2020 przykładów operacji, zrealizowanych w ramach planu operacyjnego KSOW w latach 2017-2018, wspierających rozwój obszarów wiejskich.
Przykłady operacji ujętych w publikacji będą dotyczyć następujących tematów:
- upowszechnienie wiedzy w zakresie innowacyjnych rozwiązań w rolnictwie, produkcji żywności, leśnictwie i na obszarach wiejskich;
- upowszechnienie wiedzy w zakresie tworzenia krótkich łańcuchów dostaw w sektorze rolno-spożywczym;
- upowszechnienie wiedzy w zakresie  optymalizacji wykorzystania przez mieszkańców obszarów wiejskich zasobów środowiska naturalnego;
-wsparcie rozwoju przedsiębiorczości na obszarach wiejskich przez podnoszenie poziomu wiedzy i umiejętności;
- promocja jakości życia na wsi lub promocja wsi jako miejsca do życia i rozwoju zawodowego. </t>
  </si>
  <si>
    <t>2000 szt.</t>
  </si>
  <si>
    <t>Ogół społeczeństwa, a w szczególności beneficjenci i potencjalni beneficjenci PROW 2014-2020, mieszkańcy obszarów wiejskich osoby zainteresowane rozwojem wsi</t>
  </si>
  <si>
    <t>Biuro Pomocy Technicznej</t>
  </si>
  <si>
    <t>Rozwój komperencji i potencjału rozwojowego Ogólnopolskiej Sieci Zagród Edukacyjnbych</t>
  </si>
  <si>
    <t xml:space="preserve">Celem operacji jest aktywizacja mieszkańców wsi na rzecz podejmowania inicjatyw w zakresie rozwoju obszarów wiejskich, w tym kreowania miejsc pracy na terenach wiejskich.
Przykłady operacji ujętych w publikacji będą dotyczyć następujących tematów:
- Wspieranie rozwoju przedsiębiorczości na obszarach wiejskich przez podnoszenie poziomu wiedzy i umiejętności.
- Promocja jakości życia na wsi lub promocja wsi jako miejsca do życia i rozwoju zawodowego.
</t>
  </si>
  <si>
    <t>liczbakonferencji</t>
  </si>
  <si>
    <t xml:space="preserve">250 osób, w tym:
rolnicy i przedsiębiorcy z branży rolno-spożywczej prowadzący lub przygotowujący się do prowadzenia gospodarstwa edukacyjnego, w szczególności członkowie Ogólnopolskiej Sieci Zagród Edukacyjnych, 
przedstawiciele jednostek doradztwa rolniczego (ODR, CDR);
przedstawiciele ośrodków naukowych, wspierających wielofunkcyjny rozwój obszarów wiejskich;
przedstawiciele administracji rządowej, w szczególnośc z resortów rolnictwa, polityki społecznej, edukacji i turystyki.
</t>
  </si>
  <si>
    <t>Harmonogram/ termin realizacji      
(w ujęciu kwartalnym)</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</si>
  <si>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</si>
  <si>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</si>
  <si>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</si>
  <si>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</si>
  <si>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</si>
  <si>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</si>
  <si>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</si>
  <si>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</si>
  <si>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</si>
  <si>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</si>
  <si>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</si>
  <si>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</si>
  <si>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</si>
  <si>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</si>
  <si>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</si>
  <si>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</si>
  <si>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</si>
  <si>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Instytucja Zarządzająca</t>
  </si>
  <si>
    <t>Centrum Doradztwa Rolniczego</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</si>
  <si>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</si>
  <si>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</si>
  <si>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</si>
  <si>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</si>
  <si>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</si>
  <si>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</si>
  <si>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</si>
  <si>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</si>
  <si>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</si>
  <si>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</si>
  <si>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</si>
  <si>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</si>
  <si>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</si>
  <si>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</si>
  <si>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</si>
  <si>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</si>
  <si>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</si>
  <si>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Dwuletni plan operacyjny Krajowej Sieci Obszarów Wiejskich na lata 2018-2019 z wyłączeniem działania 8 Plan Komunikacyjny</t>
  </si>
  <si>
    <r>
      <rPr>
        <b/>
        <sz val="11"/>
        <rFont val="Calibri"/>
        <family val="2"/>
        <charset val="238"/>
        <scheme val="minor"/>
      </rPr>
      <t>Cel operacji:</t>
    </r>
    <r>
      <rPr>
        <sz val="11"/>
        <rFont val="Calibri"/>
        <family val="2"/>
        <charset val="238"/>
        <scheme val="minor"/>
      </rPr>
      <t xml:space="preserve"> Popularyzacja uczestnictwa pszczelarzy w systemach jakości żywności oraz zachęcenie młodego pokolenia do kultywowania tradycji pszczelarskich. </t>
    </r>
    <r>
      <rPr>
        <b/>
        <sz val="11"/>
        <rFont val="Calibri"/>
        <family val="2"/>
        <charset val="238"/>
        <scheme val="minor"/>
      </rPr>
      <t xml:space="preserve">Przedmiot operacji: </t>
    </r>
    <r>
      <rPr>
        <sz val="11"/>
        <rFont val="Calibri"/>
        <family val="2"/>
        <charset val="238"/>
        <scheme val="minor"/>
      </rPr>
      <t xml:space="preserve">Popularyzacja "Miodu wielokwiatowego z Sejneńszczyzny/Łoździej" w kontekście rozwoju wsi oraz umacnianie pozycji tego produktu w świadomości społeczności lokalnej. </t>
    </r>
    <r>
      <rPr>
        <b/>
        <sz val="11"/>
        <rFont val="Calibri"/>
        <family val="2"/>
        <charset val="238"/>
        <scheme val="minor"/>
      </rPr>
      <t xml:space="preserve">Temat operacji: </t>
    </r>
    <r>
      <rPr>
        <sz val="11"/>
        <rFont val="Calibri"/>
        <family val="2"/>
        <charset val="238"/>
        <scheme val="minor"/>
      </rPr>
      <t>Upowszechnianie  wiedzy  w  zakresie  systemów  jakości żywności, o których mowa w art. 16 ust. 1 lit. a lub b rozporządzenia nr 1305/2013</t>
    </r>
  </si>
  <si>
    <t xml:space="preserve">liczba szkoleń
liczba uczestników
liczba imprez plenerowych
liczba stoisk
liczba wydarzeń
liczba odbiorców
liczba kanałów promocji
</t>
  </si>
  <si>
    <t>Lokalnie, regionalnie i tradycyjnie – wiem co zjem</t>
  </si>
  <si>
    <t>Departament Promocji i Jakości Żywności</t>
  </si>
  <si>
    <r>
      <t>audycje na kanale YouTube, profil w mediach społecznościowych</t>
    </r>
    <r>
      <rPr>
        <sz val="11"/>
        <color theme="1"/>
        <rFont val="Calibri"/>
        <family val="2"/>
        <charset val="238"/>
        <scheme val="minor"/>
      </rPr>
      <t xml:space="preserve">, spot promocyjny  </t>
    </r>
  </si>
  <si>
    <r>
      <rPr>
        <sz val="11"/>
        <color theme="1"/>
        <rFont val="Calibri"/>
        <family val="2"/>
        <charset val="238"/>
        <scheme val="minor"/>
      </rPr>
      <t xml:space="preserve">stoisko wystawiennicze na dożynkach, kalendarze na 2019 rok, wykonane na potrzeby tej operacji </t>
    </r>
  </si>
  <si>
    <t xml:space="preserve">Grupą docelową operacji są mieszkańcy wsi zlokalizowanych na terenie Zespołu Opolskich Parków Krajobrazowych, dzieci i młodzież, pracownicy samorządowi, członkowie stowarzyszeń itp. </t>
  </si>
  <si>
    <r>
      <t>Cel operacji:</t>
    </r>
    <r>
      <rPr>
        <sz val="11"/>
        <color theme="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color theme="1"/>
        <rFont val="Calibri"/>
        <family val="2"/>
        <charset val="238"/>
        <scheme val="minor"/>
      </rPr>
      <t xml:space="preserve">Przedmiot operacji: </t>
    </r>
    <r>
      <rPr>
        <sz val="11"/>
        <color theme="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color theme="1"/>
        <rFont val="Calibri"/>
        <family val="2"/>
        <charset val="238"/>
        <scheme val="minor"/>
      </rPr>
      <t xml:space="preserve">Temat operacji: </t>
    </r>
    <r>
      <rPr>
        <sz val="11"/>
        <color theme="1"/>
        <rFont val="Calibri"/>
        <family val="2"/>
        <charset val="238"/>
        <scheme val="minor"/>
      </rPr>
      <t>Upowszechnianie wiedzy dotyczacej zarzadzania projektami z zakresu rozwoju obszarów wiejskich,</t>
    </r>
    <r>
      <rPr>
        <b/>
        <sz val="11"/>
        <color theme="1"/>
        <rFont val="Calibri"/>
        <family val="2"/>
        <charset val="238"/>
        <scheme val="minor"/>
      </rPr>
      <t xml:space="preserve">  </t>
    </r>
    <r>
      <rPr>
        <sz val="11"/>
        <color theme="1"/>
        <rFont val="Calibri"/>
        <family val="2"/>
        <charset val="238"/>
        <scheme val="minor"/>
      </rPr>
      <t>Upowszechnianie wiedzy w zakresie planowania rozwoju lokalnego z uwzględnieniem potencjału ekonomicznego, społecznego i środowiskowego danego obszaru.</t>
    </r>
  </si>
  <si>
    <r>
      <t xml:space="preserve">Informacje i publikacje w Internecie/ </t>
    </r>
    <r>
      <rPr>
        <sz val="11"/>
        <color theme="1"/>
        <rFont val="Calibri"/>
        <family val="2"/>
        <charset val="238"/>
        <scheme val="minor"/>
      </rPr>
      <t>Konkurs</t>
    </r>
  </si>
  <si>
    <r>
      <rPr>
        <sz val="11"/>
        <color theme="1"/>
        <rFont val="Calibri"/>
        <family val="2"/>
        <charset val="238"/>
        <scheme val="minor"/>
      </rPr>
      <t>9/1/ min. 20</t>
    </r>
  </si>
  <si>
    <r>
      <rPr>
        <sz val="11"/>
        <color theme="1"/>
        <rFont val="Calibri"/>
        <family val="2"/>
        <charset val="238"/>
        <scheme val="minor"/>
      </rPr>
      <t>II-IV</t>
    </r>
  </si>
  <si>
    <r>
      <rPr>
        <b/>
        <sz val="11"/>
        <color theme="1"/>
        <rFont val="Calibri"/>
        <family val="2"/>
        <charset val="238"/>
        <scheme val="minor"/>
      </rPr>
      <t>Cel operacji:</t>
    </r>
    <r>
      <rPr>
        <sz val="11"/>
        <color theme="1"/>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color theme="1"/>
        <rFont val="Calibri"/>
        <family val="2"/>
        <charset val="238"/>
        <scheme val="minor"/>
      </rPr>
      <t xml:space="preserve">Przedmiot operacji: </t>
    </r>
    <r>
      <rPr>
        <sz val="11"/>
        <color theme="1"/>
        <rFont val="Calibri"/>
        <family val="2"/>
        <charset val="238"/>
        <scheme val="minor"/>
      </rPr>
      <t>Propagowanie wśród młodych rolników/przyszłych producentów racjonalnego gospodarowania gruntami rolnymi, uświadomienie im czym jest rekomendacja odmian.</t>
    </r>
    <r>
      <rPr>
        <b/>
        <sz val="11"/>
        <color theme="1"/>
        <rFont val="Calibri"/>
        <family val="2"/>
        <charset val="238"/>
        <scheme val="minor"/>
      </rPr>
      <t xml:space="preserve"> Temat operacji: </t>
    </r>
    <r>
      <rPr>
        <sz val="11"/>
        <color theme="1"/>
        <rFont val="Calibri"/>
        <family val="2"/>
        <charset val="238"/>
        <scheme val="minor"/>
      </rPr>
      <t>Upowszechnianie wiedzy w zakresie innowacyjnych rozwiązań w rolnictwie, produkcji żywności, leśnictwie i na obszarach wiejskich.</t>
    </r>
  </si>
  <si>
    <r>
      <rPr>
        <b/>
        <sz val="11"/>
        <color theme="1"/>
        <rFont val="Calibri"/>
        <family val="2"/>
        <charset val="238"/>
        <scheme val="minor"/>
      </rPr>
      <t>Cel operacji:</t>
    </r>
    <r>
      <rPr>
        <sz val="11"/>
        <color theme="1"/>
        <rFont val="Calibri"/>
        <family val="2"/>
        <charset val="238"/>
        <scheme val="minor"/>
      </rPr>
      <t xml:space="preserve"> Celem operacji jest upowszechnianie dobrych praktyk w farmerskim wytwarzaniu produktów mlecznych, poprzez prowadzenie działań edukacyjno-promocyjnych w celu podniesienia poziomu konkurencyjności, wzrostu liczby gospodarstw rolnych sektora farmerskiego przetwórstwa mleka. </t>
    </r>
    <r>
      <rPr>
        <b/>
        <sz val="11"/>
        <color theme="1"/>
        <rFont val="Calibri"/>
        <family val="2"/>
        <charset val="238"/>
        <scheme val="minor"/>
      </rPr>
      <t xml:space="preserve">Przedmiot operacji:  </t>
    </r>
    <r>
      <rPr>
        <sz val="11"/>
        <color theme="1"/>
        <rFont val="Calibri"/>
        <family val="2"/>
        <charset val="238"/>
        <scheme val="minor"/>
      </rPr>
      <t xml:space="preserve">Zapoznanie uczestników warsztatów z metodami wytwarzania sera w warunkach domowych oraz zachęcenie osób zamieszkujących obszary wiejskie do rozpoczęcia  działalność, w zakresie działalności zwiazanej z turystyką wiejską lub małym przetwórstwem. </t>
    </r>
    <r>
      <rPr>
        <b/>
        <sz val="11"/>
        <color theme="1"/>
        <rFont val="Calibri"/>
        <family val="2"/>
        <charset val="238"/>
        <scheme val="minor"/>
      </rPr>
      <t xml:space="preserve">Temat operacji: </t>
    </r>
    <r>
      <rPr>
        <sz val="11"/>
        <color theme="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</si>
  <si>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color theme="1"/>
        <rFont val="Calibri"/>
        <family val="2"/>
        <charset val="238"/>
        <scheme val="minor"/>
      </rPr>
      <t xml:space="preserve">Cel operacji: </t>
    </r>
    <r>
      <rPr>
        <sz val="11"/>
        <color theme="1"/>
        <rFont val="Calibri"/>
        <family val="2"/>
        <charset val="238"/>
        <scheme val="minor"/>
      </rPr>
      <t xml:space="preserve">Promocja i upowszechnanie najlepszych praktyk w rolnictwie. </t>
    </r>
    <r>
      <rPr>
        <b/>
        <sz val="11"/>
        <color theme="1"/>
        <rFont val="Calibri"/>
        <family val="2"/>
        <charset val="238"/>
        <scheme val="minor"/>
      </rPr>
      <t>Przedmiot operacji:</t>
    </r>
    <r>
      <rPr>
        <sz val="11"/>
        <color theme="1"/>
        <rFont val="Calibri"/>
        <family val="2"/>
        <charset val="238"/>
        <scheme val="minor"/>
      </rPr>
      <t xml:space="preserve"> Zapoznanie producentów i kandydatów na producentów sera wytwarzanego na niewielką skalę z wymogami higienicznymi dla serowarni oraz zachęcenie osób zamieszkujących obszary wiejskie do rozpoczęcia  działalności w zakresie małego przetwórstwa. </t>
    </r>
    <r>
      <rPr>
        <b/>
        <sz val="11"/>
        <color theme="1"/>
        <rFont val="Calibri"/>
        <family val="2"/>
        <charset val="238"/>
        <scheme val="minor"/>
      </rPr>
      <t xml:space="preserve">Temat operacji: </t>
    </r>
    <r>
      <rPr>
        <sz val="11"/>
        <color theme="1"/>
        <rFont val="Calibri"/>
        <family val="2"/>
        <charset val="238"/>
        <scheme val="minor"/>
      </rPr>
      <t xml:space="preserve"> Wspieranie rozwoju przedsiębiorczości na obszarach wiejskich przez podnoszenie poziomu wiedzy i umiejętności w obszarze małego przetówrstwa lokalnego.    </t>
    </r>
  </si>
  <si>
    <r>
      <rPr>
        <b/>
        <sz val="11"/>
        <color theme="1"/>
        <rFont val="Calibri"/>
        <family val="2"/>
        <charset val="238"/>
        <scheme val="minor"/>
      </rPr>
      <t>Cel operacji:</t>
    </r>
    <r>
      <rPr>
        <sz val="11"/>
        <color theme="1"/>
        <rFont val="Calibri"/>
        <family val="2"/>
        <charset val="238"/>
        <scheme val="minor"/>
      </rPr>
      <t xml:space="preserve"> Popularyzowanie upraw i przetwórstwa metodami ekologicznymi </t>
    </r>
    <r>
      <rPr>
        <b/>
        <sz val="11"/>
        <color theme="1"/>
        <rFont val="Calibri"/>
        <family val="2"/>
        <charset val="238"/>
        <scheme val="minor"/>
      </rPr>
      <t xml:space="preserve">Przedmiot operacji: </t>
    </r>
    <r>
      <rPr>
        <sz val="11"/>
        <color theme="1"/>
        <rFont val="Calibri"/>
        <family val="2"/>
        <charset val="238"/>
        <scheme val="minor"/>
      </rPr>
      <t>Rozwijanie towarowej produkcji żywności wytwarzanej certyfikowanymi metodami ekologicznymi .</t>
    </r>
    <r>
      <rPr>
        <b/>
        <sz val="11"/>
        <color theme="1"/>
        <rFont val="Calibri"/>
        <family val="2"/>
        <charset val="238"/>
        <scheme val="minor"/>
      </rPr>
      <t xml:space="preserve"> Temat operacji: </t>
    </r>
    <r>
      <rPr>
        <sz val="11"/>
        <color theme="1"/>
        <rFont val="Calibri"/>
        <family val="2"/>
        <charset val="238"/>
        <scheme val="minor"/>
      </rPr>
      <t>Upowszechnianie wiedzy w zakresie systemów jakości związanych z rolnictwem ekologicznym</t>
    </r>
  </si>
  <si>
    <r>
      <t>Cykl szkoleń podmiotów zainteresowanych oraz zaangażowanych we wdrażanie operacji typu ,,S</t>
    </r>
    <r>
      <rPr>
        <i/>
        <sz val="11"/>
        <color theme="1"/>
        <rFont val="Calibri"/>
        <family val="2"/>
        <charset val="238"/>
        <scheme val="minor"/>
      </rPr>
      <t>calanie gruntów</t>
    </r>
    <r>
      <rPr>
        <sz val="11"/>
        <color theme="1"/>
        <rFont val="Calibri"/>
        <family val="2"/>
        <charset val="238"/>
        <scheme val="minor"/>
      </rPr>
      <t>" w ramach poddziałania ,,</t>
    </r>
    <r>
      <rPr>
        <i/>
        <sz val="11"/>
        <color theme="1"/>
        <rFont val="Calibri"/>
        <family val="2"/>
        <charset val="238"/>
        <scheme val="minor"/>
      </rPr>
      <t>Wsparcie na inwestycje związane z rozwojem, modernizacją i dostosowywaniem rolnictwa i leśnictwa</t>
    </r>
    <r>
      <rPr>
        <sz val="11"/>
        <color theme="1"/>
        <rFont val="Calibri"/>
        <family val="2"/>
        <charset val="238"/>
        <scheme val="minor"/>
      </rPr>
      <t>" objętego Programem Rozwoju Obszarów Wiejskich na lata 2014-2020.</t>
    </r>
  </si>
  <si>
    <t>Uczestnicy szkoleń - podmioty zainteresowane wdrażaniem oraz zaangażowane we wdrażanie operacji typu ,,Scalanie gruntów":
- pracownicy starostw powiatowych, urzędów wojewódzkich i urzędów gmin i wojewódzkich biur geodezji i terenów rolnych
- pracownicy Krajowego Ośrodka Wsparcia Rolnictwa oraz terenowych oddziałów
- pracownicy Ośrodków Doradztwa Rolniczego
- pracownicy uczelni wyższych
Liczebność - 235 uczestników</t>
  </si>
  <si>
    <r>
      <t>Organizacja XLII oraz XLIII Ogólnopolskiego Konkursu Jakości Prac Scaleniowych promującego doświadczenia i najlepsze stosowane praktyki wraz z seminarium naukowym podsumowującym ten Konkurs, a także publikacja artykułów w prasie branżowej nt. operacji typu ,,</t>
    </r>
    <r>
      <rPr>
        <i/>
        <sz val="11"/>
        <color theme="1"/>
        <rFont val="Calibri"/>
        <family val="2"/>
        <charset val="238"/>
        <scheme val="minor"/>
      </rPr>
      <t>Scalanie gruntów</t>
    </r>
    <r>
      <rPr>
        <sz val="11"/>
        <color theme="1"/>
        <rFont val="Calibri"/>
        <family val="2"/>
        <charset val="238"/>
        <scheme val="minor"/>
      </rPr>
      <t>".</t>
    </r>
  </si>
  <si>
    <r>
      <rPr>
        <sz val="11"/>
        <color theme="1"/>
        <rFont val="Calibri"/>
        <family val="2"/>
        <charset val="238"/>
        <scheme val="minor"/>
      </rPr>
      <t>Częstochowskie Stowarzyszenie Rozwoju Małej Przedsiębiorczości</t>
    </r>
  </si>
  <si>
    <r>
      <t xml:space="preserve">ul. Tkacka 5/6     42-200 </t>
    </r>
    <r>
      <rPr>
        <sz val="11"/>
        <color theme="1"/>
        <rFont val="Calibri"/>
        <family val="2"/>
        <charset val="238"/>
        <scheme val="minor"/>
      </rPr>
      <t>Częstochowa</t>
    </r>
  </si>
  <si>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</si>
  <si>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r>
      <t>Celem operacji jest przeszkolenie doradców, a następnie wyłonienie 17 potencjalnych Grup operacyjnych</t>
    </r>
    <r>
      <rPr>
        <sz val="11"/>
        <color theme="1"/>
        <rFont val="Calibri"/>
        <family val="2"/>
        <charset val="238"/>
        <scheme val="minor"/>
      </rPr>
      <t xml:space="preserve">  lub Grup focusowych  opartych na konkretnych problemach. Przeszkolenie rolników, przyszłych członków GO. Wypracowanie metod i modeli współpracy z rolnikami nt. innowacji w rolnictwie.</t>
    </r>
  </si>
  <si>
    <t>Plan operacyjny KSOW na lata 2018-2019 (z wyłączeniem działania 8 Plan komunikacyjny) - województwo dolnoślaskie - grudzień 2018</t>
  </si>
  <si>
    <t>Plan operacyjny KSOW na lata 2018-2019 (z wyłączeniem działania 8 Plan komunikacyjny) - województwo kujawsko-pomorskie - grudzień 2018</t>
  </si>
  <si>
    <t>Plan operacyjny KSOW na lata 2018-2019 (z wyłączeniem działania 8 Plan komunikacyjny) - województwo lubelskie - grudzień 2018</t>
  </si>
  <si>
    <t>Plan operacyjny KSOW na lata 2018-2019 (z wyłączeniem działania 8 Plan komunikacyjny) - województwo lubuskie - grudzień 2018</t>
  </si>
  <si>
    <t>Plan operacyjny KSOW na lata 2018-2019 (z wyłączeniem działania 8 Plan komunikacyjny) - województwo łódzkie - grudzień 2018</t>
  </si>
  <si>
    <t>Plan operacyjny KSOW na lata 2018-2019 (z wyłączeniem działania 8 Plan komunikacyjny) - województwo małopolskie - grudzień 2018</t>
  </si>
  <si>
    <t>Plan operacyjnyo KSOW na lata 2018-2019 (z wyłączeniem działania 8 Plan komunikacyjny) - województwo mazowieckie - grudzień 2018</t>
  </si>
  <si>
    <t>Plan operacyjny KSOW na lata 2018-2019 (z wyłączeniem działania 8 Plan komunikacyjny) - województwo opolskie - grudzień 2018</t>
  </si>
  <si>
    <t>Plan operacyjny KSOW na lata 2018-2019 (z wyłączeniem działania 8 Plan komunikacyjny) - województwo podkarpackie - grudzień 2018</t>
  </si>
  <si>
    <t>Plan operacyjny KSOW na lata 2018-2019 (z wyłączeniem działania 8 Plan komunikacyjny) - województwo podlaskie - grudzień 2018</t>
  </si>
  <si>
    <t>Plan operacyjny KSOW na lata 2018-2019 (z wyłączeniem działania 8 Plan komunikacyjny) - województwo pomorskie - grudzień 2018</t>
  </si>
  <si>
    <t>Plan operacyjny KSOW na lata 2018-2019 (z wyłączeniem działania 8 Plan komunikacyjny) - województwo śląskie - grudzień 2018</t>
  </si>
  <si>
    <t>Plan operacyjny KSOW na lata 2018-2019 (z wyłączeniem działania 8 Plan komunikacyjny) - województwo świętokrzyska - grudzień 2018</t>
  </si>
  <si>
    <t>Plan operacyjny KSOW na lata 2018-2019 (z wyłączeniem działania 8 Plan komunikacyjny) - województwo warmińsko-mazurskie - grudzień 2018</t>
  </si>
  <si>
    <t>Plan operacyjny KSOW na lata 2018-2019 (z wyłączeniem działania 8 Plan komunikacyjny) - województwo wielkopolskie - grudzień 2018</t>
  </si>
  <si>
    <t>Plan operacyjny KSOW na lata 2018-2019 (z wyłączeniem działania 8 Plan komunikacyjny) - województwo zacchodniopomorskie - grudzień 2018</t>
  </si>
  <si>
    <t>Plan operacyjny KSOW na lata 2018-2019 (z wyłączeniem działania 8 Plan komunikacyjny) - MRiRW - grudzień 2018</t>
  </si>
  <si>
    <t>Plan operacyjny KSOW na lata 2018-2019 (z wyłączeniem działania 8 Plan komunikacyjny) - Centrum Doradztwa Rolniczego w Brwinowie - grudzień 2018</t>
  </si>
  <si>
    <t>Plan operacyjny KSOW na lata 2018-2019 (z wyłączeniem działania 8 Plan komunikacyjny) - Dolnośląski ODR - grudzień 2018</t>
  </si>
  <si>
    <t>Plan operacyjny KSOW na lata 2018-2019 (z wyłączeniem działania 8 Plan komunikacyjny) - Kujawsko-pomorski ODR - grudzień 2018</t>
  </si>
  <si>
    <t xml:space="preserve">Plan operacyjny na lata 2018-2019 (z wyłączeniem działania 8 Plan komunikacyjny) - Lubelski ODR - grudzień 2018 </t>
  </si>
  <si>
    <t>Plan operacyjny KSOW na lata 2018-2019 (z wyłączeniem działania 8 Plan komunikacyjny) - Lubuski Ośrodek Doradztwa Rolniczego - grudzień 2018</t>
  </si>
  <si>
    <t>Plan operacyjny KSOW na lata 2018-2019 (z wyłączeniem działania 8 Plan komunikacyjny) - Łódzki ODR - grudzień 2018</t>
  </si>
  <si>
    <t>Plan operacyjny KSOW na lata 2018-2019 (z wyłączeniem działania 8 Plan komunikacyjny) - Małopolski ODR -  grudzień 2018</t>
  </si>
  <si>
    <t>Plan operacyjny KSOW na lata 2018-2019 (z wyłączeniem działania 8 Plan komunikacyjny) - Mazowiecki ODR - grudzień 2018</t>
  </si>
  <si>
    <t>Plan operacyjny KSOW na lata 2018-2019 (z wyłączeniem działania 8 Plan komunikacyjny) - Opolski ODR - grudzień 2018</t>
  </si>
  <si>
    <t>Plan operacyjny KSOW na lata 2018-2019 (z wyłączeniem działania 8 Plan komunikacyjny) - Podkarpacki ODR - grudzień 2018</t>
  </si>
  <si>
    <t>Plan operacyjny KSOW na lata 2018-2019 (z wyłączeniem działania 8 Plan komunikacyjny) - Podlaski ODR - grudzień 2018</t>
  </si>
  <si>
    <t>Plan operacyjny KSOW na lata 2018-2019 (z wyłączeniem działania 8 Plan komunikacyjny) - Pomorski ODR - grudzień 2018</t>
  </si>
  <si>
    <t>Plan operacyjny KSOW na lata 2018-2019 (z wyłączeniem działania 8 Plan komunikacyjny) - Śląski ODR - grudzień 2018</t>
  </si>
  <si>
    <t>Plan operacyjny KSOW na lata 2018-2019 (z wyłączeniem działania 8 Plan komunikacyjny) - Świętokrzyski ODR - grudzień 2018</t>
  </si>
  <si>
    <t>Plan operacyjny KSOW na lata 2018-2019 (z wyłączeniem działania 8 Plan komunikacyjny) - Warmińsko-mazurski ODR - grudzień 2018</t>
  </si>
  <si>
    <t>Plan operacyjny KSOW na lata 2018-2019 (z wyłączeniem działania 8 Plan komunikacyjny) - Wielkopolski ODR - grudzień 2018</t>
  </si>
  <si>
    <t>Plan operacyjny KSOW na lata 2018-2019 (z wyłączeniem działania 8 Plan komunikacyjny) - Zachodniopomorski ODR - grudzień 2018</t>
  </si>
  <si>
    <t>Załącznik nr 1 do uchwały nr 37 Grupy Roboczej do spraw Krajowej Sieci Obszarów Wiejskich z dnia 04 grudnia 2018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</si>
</sst>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mmm\-yy"/>
    <numFmt numFmtId="166" formatCode="#,##0.00&quot; &quot;[$zł]"/>
    <numFmt numFmtId="167" formatCode="[$-415]General"/>
    <numFmt numFmtId="168" formatCode="#,##0.00\ _z_ł"/>
    <numFmt numFmtId="169" formatCode="#,##0.00;[Red]#,##0.00"/>
    <numFmt numFmtId="170" formatCode="&quot;zł&quot;#,##0.00_);[Red]\(&quot;zł&quot;#,##0.00\)"/>
  </numFmts>
  <fonts count="50"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3"/>
      <color theme="1"/>
      <name val="Calibri"/>
      <family val="2"/>
      <charset val="238"/>
      <scheme val="minor"/>
    </font>
    <font>
      <sz val="11"/>
      <color indexed="8"/>
      <name val="Calibri"/>
      <family val="2"/>
      <charset val="238"/>
    </font>
    <font>
      <sz val="10"/>
      <name val="Arial CE"/>
      <charset val="238"/>
    </font>
    <font>
      <b/>
      <sz val="11"/>
      <name val="Calibri"/>
      <family val="2"/>
      <charset val="238"/>
      <scheme val="minor"/>
    </font>
    <font>
      <sz val="11"/>
      <name val="Calibri"/>
      <family val="2"/>
      <charset val="238"/>
      <scheme val="minor"/>
    </font>
    <font>
      <sz val="9"/>
      <color theme="1"/>
      <name val="Calibri"/>
      <family val="2"/>
      <charset val="238"/>
      <scheme val="minor"/>
    </font>
    <font>
      <b/>
      <sz val="11"/>
      <color rgb="FFFF0000"/>
      <name val="Calibri"/>
      <family val="2"/>
      <charset val="238"/>
      <scheme val="minor"/>
    </font>
    <font>
      <b/>
      <sz val="11"/>
      <color rgb="FF000000"/>
      <name val="Calibri"/>
      <family val="2"/>
      <charset val="238"/>
    </font>
    <font>
      <sz val="10"/>
      <color rgb="FF000000"/>
      <name val="Arial CE"/>
      <charset val="238"/>
    </font>
    <font>
      <sz val="11"/>
      <color rgb="FF000000"/>
      <name val="Calibri"/>
      <family val="2"/>
      <charset val="238"/>
    </font>
    <font>
      <sz val="11"/>
      <name val="Calibri"/>
      <family val="2"/>
      <charset val="238"/>
    </font>
    <font>
      <b/>
      <sz val="48"/>
      <color theme="1"/>
      <name val="Calibri"/>
      <family val="2"/>
      <charset val="238"/>
      <scheme val="minor"/>
    </font>
    <font>
      <sz val="9"/>
      <name val="Calibri"/>
      <family val="2"/>
      <charset val="238"/>
      <scheme val="minor"/>
    </font>
    <font>
      <sz val="14"/>
      <color theme="1"/>
      <name val="Calibri"/>
      <family val="2"/>
      <charset val="238"/>
      <scheme val="minor"/>
    </font>
    <font>
      <b/>
      <sz val="10"/>
      <color theme="1"/>
      <name val="Calibri"/>
      <family val="2"/>
      <charset val="238"/>
      <scheme val="minor"/>
    </font>
    <font>
      <sz val="11"/>
      <color theme="1"/>
      <name val="Calibri"/>
      <family val="2"/>
      <scheme val="minor"/>
    </font>
    <font>
      <sz val="12"/>
      <color theme="1"/>
      <name val="Calibri"/>
      <family val="2"/>
      <charset val="238"/>
      <scheme val="minor"/>
    </font>
    <font>
      <sz val="11"/>
      <color theme="1"/>
      <name val="Calibri"/>
      <family val="2"/>
      <charset val="238"/>
      <scheme val="minor"/>
    </font>
    <font>
      <sz val="9"/>
      <color rgb="FFFF0000"/>
      <name val="Calibri"/>
      <family val="2"/>
      <charset val="238"/>
      <scheme val="minor"/>
    </font>
    <font>
      <b/>
      <sz val="14"/>
      <name val="Calibri"/>
      <family val="2"/>
      <charset val="238"/>
      <scheme val="minor"/>
    </font>
    <font>
      <sz val="10"/>
      <color theme="1"/>
      <name val="Calibri"/>
      <family val="2"/>
      <charset val="238"/>
      <scheme val="minor"/>
    </font>
    <font>
      <sz val="10"/>
      <color indexed="8"/>
      <name val="Calibri"/>
      <family val="2"/>
      <charset val="238"/>
    </font>
    <font>
      <sz val="10"/>
      <name val="Calibri"/>
      <family val="2"/>
      <charset val="238"/>
      <scheme val="minor"/>
    </font>
    <font>
      <sz val="11"/>
      <name val="Arial CE"/>
      <charset val="238"/>
    </font>
    <font>
      <sz val="10"/>
      <color indexed="8"/>
      <name val="Calibri"/>
      <family val="2"/>
      <charset val="238"/>
      <scheme val="minor"/>
    </font>
    <font>
      <b/>
      <sz val="10"/>
      <color rgb="FF000000"/>
      <name val="Calibri"/>
      <family val="2"/>
      <charset val="238"/>
      <scheme val="minor"/>
    </font>
    <font>
      <sz val="10"/>
      <color rgb="FF000000"/>
      <name val="Calibri"/>
      <family val="2"/>
      <charset val="238"/>
      <scheme val="minor"/>
    </font>
    <font>
      <b/>
      <sz val="12"/>
      <color theme="1"/>
      <name val="Calibri"/>
      <family val="2"/>
      <charset val="238"/>
      <scheme val="minor"/>
    </font>
    <font>
      <b/>
      <sz val="11"/>
      <color indexed="8"/>
      <name val="Calibri"/>
      <family val="2"/>
      <charset val="238"/>
    </font>
    <font>
      <sz val="11"/>
      <color rgb="FF000000"/>
      <name val="Calibri"/>
      <family val="2"/>
      <charset val="238"/>
      <scheme val="minor"/>
    </font>
    <font>
      <sz val="11"/>
      <color indexed="8"/>
      <name val="Calibri"/>
      <family val="2"/>
      <charset val="238"/>
      <scheme val="minor"/>
    </font>
    <font>
      <i/>
      <sz val="11"/>
      <name val="Calibri"/>
      <family val="2"/>
      <charset val="238"/>
      <scheme val="minor"/>
    </font>
    <font>
      <sz val="10"/>
      <name val="Calibri"/>
      <family val="2"/>
      <charset val="238"/>
    </font>
    <font>
      <sz val="11"/>
      <color theme="1"/>
      <name val="Tahoma"/>
      <family val="2"/>
      <charset val="238"/>
    </font>
    <font>
      <sz val="11"/>
      <color rgb="FF000000"/>
      <name val="Tahoma"/>
      <family val="2"/>
      <charset val="238"/>
    </font>
    <font>
      <b/>
      <sz val="11"/>
      <color indexed="8"/>
      <name val="Calibri"/>
      <family val="2"/>
      <charset val="238"/>
      <scheme val="minor"/>
    </font>
    <font>
      <sz val="11"/>
      <color indexed="10"/>
      <name val="Calibri"/>
      <family val="2"/>
      <charset val="238"/>
      <scheme val="minor"/>
    </font>
    <font>
      <sz val="11"/>
      <color rgb="FF00000A"/>
      <name val="Calibri"/>
      <family val="2"/>
      <charset val="238"/>
      <scheme val="minor"/>
    </font>
    <font>
      <b/>
      <sz val="9"/>
      <color indexed="81"/>
      <name val="Tahoma"/>
      <family val="2"/>
      <charset val="238"/>
    </font>
    <font>
      <sz val="9"/>
      <color indexed="81"/>
      <name val="Tahoma"/>
      <family val="2"/>
      <charset val="238"/>
    </font>
    <font>
      <sz val="8"/>
      <name val="Calibri"/>
      <family val="2"/>
      <charset val="238"/>
      <scheme val="minor"/>
    </font>
    <font>
      <sz val="11"/>
      <name val="Times New Roman"/>
      <family val="1"/>
      <charset val="238"/>
    </font>
    <font>
      <sz val="11"/>
      <color theme="1"/>
      <name val="Calibri"/>
      <family val="2"/>
      <charset val="238"/>
    </font>
    <font>
      <sz val="10"/>
      <color theme="1"/>
      <name val="Arial CE"/>
      <charset val="238"/>
    </font>
    <font>
      <sz val="8"/>
      <color theme="1"/>
      <name val="Calibri"/>
      <family val="2"/>
      <charset val="238"/>
      <scheme val="minor"/>
    </font>
    <font>
      <i/>
      <sz val="11"/>
      <color theme="1"/>
      <name val="Calibri"/>
      <family val="2"/>
      <charset val="238"/>
      <scheme val="minor"/>
    </font>
    <font>
      <b/>
      <sz val="11"/>
      <color theme="1"/>
      <name val="Calibri"/>
      <family val="2"/>
      <charset val="238"/>
    </font>
  </fonts>
  <fills count="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92D050"/>
        <bgColor rgb="FF99CC00"/>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0">
    <xf numFmtId="0" fontId="0" fillId="0" borderId="0"/>
    <xf numFmtId="167" fontId="12" fillId="0" borderId="0" applyBorder="0" applyProtection="0"/>
    <xf numFmtId="0" fontId="5" fillId="0" borderId="0"/>
    <xf numFmtId="0" fontId="18" fillId="0" borderId="0"/>
    <xf numFmtId="44"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18" fillId="0" borderId="0"/>
  </cellStyleXfs>
  <cellXfs count="1057">
    <xf numFmtId="0" fontId="0" fillId="0" borderId="0" xfId="0"/>
    <xf numFmtId="0" fontId="5" fillId="0" borderId="0" xfId="0" applyFont="1" applyAlignment="1">
      <alignment horizontal="center" vertical="center" wrapText="1"/>
    </xf>
    <xf numFmtId="0" fontId="5" fillId="0" borderId="0" xfId="0" applyFont="1" applyAlignment="1">
      <alignment wrapText="1"/>
    </xf>
    <xf numFmtId="49" fontId="7" fillId="0" borderId="2" xfId="0" applyNumberFormat="1" applyFont="1" applyFill="1" applyBorder="1" applyAlignment="1">
      <alignment horizontal="center" vertical="center" wrapText="1"/>
    </xf>
    <xf numFmtId="164" fontId="7" fillId="0" borderId="0" xfId="0" applyNumberFormat="1" applyFont="1" applyFill="1" applyAlignment="1">
      <alignment horizontal="center" vertical="center"/>
    </xf>
    <xf numFmtId="0" fontId="7" fillId="0" borderId="0" xfId="0" applyFont="1" applyFill="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164" fontId="0" fillId="0" borderId="0" xfId="0" applyNumberFormat="1" applyFont="1" applyFill="1" applyAlignment="1">
      <alignment horizontal="center" vertical="center"/>
    </xf>
    <xf numFmtId="0" fontId="0" fillId="0" borderId="0" xfId="0" applyFont="1" applyFill="1"/>
    <xf numFmtId="17" fontId="0"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164" fontId="8" fillId="0" borderId="0" xfId="0" applyNumberFormat="1" applyFont="1" applyFill="1" applyAlignment="1">
      <alignment horizontal="center" vertical="center"/>
    </xf>
    <xf numFmtId="0" fontId="8" fillId="0" borderId="0" xfId="0" applyFont="1" applyFill="1"/>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4" fontId="0" fillId="0" borderId="0" xfId="0" applyNumberFormat="1" applyFont="1"/>
    <xf numFmtId="0" fontId="0" fillId="0" borderId="0" xfId="0" applyAlignment="1">
      <alignment horizontal="left" vertical="center"/>
    </xf>
    <xf numFmtId="0" fontId="0" fillId="0" borderId="0" xfId="0" applyAlignment="1">
      <alignment horizontal="center" vertical="center"/>
    </xf>
    <xf numFmtId="4" fontId="0" fillId="0" borderId="0" xfId="0" applyNumberFormat="1"/>
    <xf numFmtId="0" fontId="2" fillId="0" borderId="0" xfId="0" applyFont="1"/>
    <xf numFmtId="0" fontId="5" fillId="0" borderId="0" xfId="0" applyFont="1" applyAlignment="1">
      <alignment horizontal="center" vertical="center"/>
    </xf>
    <xf numFmtId="0" fontId="5" fillId="0" borderId="0" xfId="0" applyFont="1"/>
    <xf numFmtId="0" fontId="6" fillId="0" borderId="2" xfId="0" applyFont="1" applyFill="1" applyBorder="1" applyAlignment="1">
      <alignment horizontal="center" vertical="center" wrapText="1"/>
    </xf>
    <xf numFmtId="0" fontId="10" fillId="0" borderId="0" xfId="0" applyFont="1"/>
    <xf numFmtId="0" fontId="11" fillId="0" borderId="0" xfId="0" applyFont="1" applyAlignment="1">
      <alignment horizontal="center" vertical="center"/>
    </xf>
    <xf numFmtId="0" fontId="11" fillId="0" borderId="0" xfId="0" applyFont="1"/>
    <xf numFmtId="0" fontId="0" fillId="0" borderId="1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5" fontId="0" fillId="0" borderId="8"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 fontId="0" fillId="0" borderId="0" xfId="0" applyNumberFormat="1" applyAlignment="1">
      <alignment horizontal="center" vertical="center"/>
    </xf>
    <xf numFmtId="4" fontId="0" fillId="0" borderId="8" xfId="0" applyNumberFormat="1" applyFont="1" applyFill="1" applyBorder="1" applyAlignment="1">
      <alignment horizontal="center" vertical="center"/>
    </xf>
    <xf numFmtId="166" fontId="0" fillId="0" borderId="0" xfId="0" applyNumberFormat="1" applyFont="1" applyFill="1" applyAlignment="1">
      <alignment horizontal="center" vertical="center"/>
    </xf>
    <xf numFmtId="0" fontId="7" fillId="0" borderId="11" xfId="0" applyFont="1" applyFill="1" applyBorder="1" applyAlignment="1">
      <alignment horizontal="center" vertical="center"/>
    </xf>
    <xf numFmtId="4" fontId="0"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17"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left" vertical="top" wrapTex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17" fontId="7" fillId="3" borderId="2"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xf>
    <xf numFmtId="0" fontId="7" fillId="3" borderId="2" xfId="0" applyFont="1" applyFill="1" applyBorder="1" applyAlignment="1">
      <alignment horizontal="left" vertical="center" wrapText="1"/>
    </xf>
    <xf numFmtId="3" fontId="7" fillId="3" borderId="2" xfId="0" applyNumberFormat="1" applyFont="1" applyFill="1" applyBorder="1" applyAlignment="1">
      <alignment horizontal="center" vertical="center" wrapText="1"/>
    </xf>
    <xf numFmtId="0" fontId="7" fillId="0" borderId="0" xfId="0" applyFont="1" applyFill="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3" borderId="0" xfId="0" applyFont="1" applyFill="1" applyBorder="1" applyAlignment="1">
      <alignment horizontal="left" vertical="center"/>
    </xf>
    <xf numFmtId="0" fontId="0" fillId="3" borderId="0" xfId="0" applyFont="1" applyFill="1" applyBorder="1"/>
    <xf numFmtId="4" fontId="0" fillId="3" borderId="0" xfId="0" applyNumberFormat="1"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4" fontId="0" fillId="3" borderId="0" xfId="0" applyNumberFormat="1" applyFont="1" applyFill="1" applyBorder="1" applyAlignment="1">
      <alignment horizontal="center"/>
    </xf>
    <xf numFmtId="3" fontId="0" fillId="0" borderId="0" xfId="0" applyNumberFormat="1" applyFont="1" applyBorder="1" applyAlignment="1">
      <alignment horizontal="center"/>
    </xf>
    <xf numFmtId="0" fontId="16" fillId="0" borderId="0" xfId="0" applyFont="1"/>
    <xf numFmtId="4" fontId="16" fillId="0" borderId="0" xfId="0" applyNumberFormat="1" applyFont="1"/>
    <xf numFmtId="0" fontId="8" fillId="0" borderId="0" xfId="0" applyFont="1"/>
    <xf numFmtId="0" fontId="7" fillId="0"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Alignment="1">
      <alignment horizontal="center" vertical="center" wrapText="1"/>
    </xf>
    <xf numFmtId="164" fontId="7" fillId="0" borderId="0" xfId="0" applyNumberFormat="1" applyFont="1" applyFill="1" applyAlignment="1">
      <alignment horizontal="center" vertical="center" wrapText="1"/>
    </xf>
    <xf numFmtId="0" fontId="0" fillId="0" borderId="0" xfId="0" applyFont="1" applyAlignment="1">
      <alignment horizontal="center" vertical="center" wrapText="1"/>
    </xf>
    <xf numFmtId="4" fontId="7" fillId="3" borderId="2"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4" fontId="0" fillId="0" borderId="0" xfId="0" applyNumberFormat="1" applyFont="1" applyAlignment="1">
      <alignment horizontal="center" vertical="center" wrapText="1"/>
    </xf>
    <xf numFmtId="0" fontId="7" fillId="0" borderId="2" xfId="0" applyFont="1" applyFill="1" applyBorder="1" applyAlignment="1">
      <alignment horizontal="left" vertical="center" wrapText="1"/>
    </xf>
    <xf numFmtId="0" fontId="0" fillId="0" borderId="0" xfId="0"/>
    <xf numFmtId="0" fontId="2" fillId="0" borderId="0" xfId="0" applyFont="1"/>
    <xf numFmtId="4" fontId="0" fillId="0" borderId="0" xfId="0" applyNumberFormat="1"/>
    <xf numFmtId="0" fontId="5" fillId="0" borderId="0" xfId="0" applyFont="1" applyAlignment="1">
      <alignment horizontal="center" vertical="center"/>
    </xf>
    <xf numFmtId="0" fontId="5" fillId="0" borderId="0" xfId="0" applyFont="1"/>
    <xf numFmtId="164" fontId="7" fillId="0" borderId="0" xfId="0" applyNumberFormat="1" applyFont="1" applyFill="1" applyAlignment="1">
      <alignment horizontal="center" vertical="center"/>
    </xf>
    <xf numFmtId="0" fontId="7" fillId="0" borderId="0" xfId="0" applyFont="1" applyFill="1"/>
    <xf numFmtId="0" fontId="0" fillId="0" borderId="0" xfId="0" applyFont="1"/>
    <xf numFmtId="4" fontId="0" fillId="0" borderId="0" xfId="0" applyNumberFormat="1" applyFont="1"/>
    <xf numFmtId="1" fontId="4" fillId="2" borderId="2" xfId="0" applyNumberFormat="1" applyFont="1" applyFill="1" applyBorder="1" applyAlignment="1">
      <alignment horizontal="center" vertical="center" wrapText="1"/>
    </xf>
    <xf numFmtId="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2" fillId="0" borderId="0" xfId="0" applyFont="1"/>
    <xf numFmtId="0" fontId="0" fillId="0" borderId="0" xfId="0" applyAlignment="1">
      <alignment horizontal="left"/>
    </xf>
    <xf numFmtId="0" fontId="7" fillId="0" borderId="2" xfId="0" applyFont="1" applyBorder="1" applyAlignment="1">
      <alignment horizontal="center" vertical="center" wrapText="1"/>
    </xf>
    <xf numFmtId="4" fontId="7" fillId="0" borderId="2" xfId="0" applyNumberFormat="1" applyFont="1" applyFill="1" applyBorder="1" applyAlignment="1" applyProtection="1">
      <alignment horizontal="center" vertical="center"/>
    </xf>
    <xf numFmtId="0" fontId="0" fillId="0" borderId="2" xfId="0" applyFont="1" applyBorder="1" applyAlignment="1">
      <alignment vertical="center"/>
    </xf>
    <xf numFmtId="0" fontId="7" fillId="0" borderId="2" xfId="0" applyNumberFormat="1" applyFont="1" applyFill="1" applyBorder="1" applyAlignment="1" applyProtection="1">
      <alignment horizontal="center" vertical="center" wrapText="1"/>
      <protection locked="0"/>
    </xf>
    <xf numFmtId="0" fontId="0" fillId="0" borderId="0" xfId="0" applyFont="1" applyAlignment="1">
      <alignment horizontal="left"/>
    </xf>
    <xf numFmtId="0" fontId="0" fillId="0" borderId="0" xfId="0"/>
    <xf numFmtId="164" fontId="7" fillId="0" borderId="0" xfId="0" applyNumberFormat="1" applyFont="1" applyFill="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23" fillId="0" borderId="0" xfId="0" applyFont="1"/>
    <xf numFmtId="4" fontId="23" fillId="0" borderId="0" xfId="0" applyNumberFormat="1" applyFont="1"/>
    <xf numFmtId="0" fontId="17" fillId="0" borderId="0" xfId="0" applyFont="1"/>
    <xf numFmtId="0" fontId="5" fillId="3" borderId="0" xfId="0" applyFont="1" applyFill="1"/>
    <xf numFmtId="0" fontId="25" fillId="0" borderId="0" xfId="0" applyFont="1" applyFill="1"/>
    <xf numFmtId="4" fontId="7" fillId="0" borderId="2" xfId="7" applyNumberFormat="1" applyFont="1" applyFill="1" applyBorder="1" applyAlignment="1">
      <alignment horizontal="center" vertical="center" wrapText="1"/>
    </xf>
    <xf numFmtId="0" fontId="26" fillId="0" borderId="0" xfId="0" applyFont="1"/>
    <xf numFmtId="17" fontId="7" fillId="3" borderId="1" xfId="0" applyNumberFormat="1" applyFont="1" applyFill="1" applyBorder="1" applyAlignment="1">
      <alignment horizontal="center" vertical="center" wrapText="1"/>
    </xf>
    <xf numFmtId="0" fontId="5" fillId="3" borderId="0" xfId="0" applyFont="1" applyFill="1" applyAlignment="1">
      <alignment horizontal="center" vertical="center"/>
    </xf>
    <xf numFmtId="0" fontId="25" fillId="0" borderId="5"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2" xfId="0" applyFont="1" applyFill="1" applyBorder="1" applyAlignment="1">
      <alignment horizontal="center" vertical="center" wrapText="1"/>
    </xf>
    <xf numFmtId="0" fontId="23" fillId="0" borderId="2" xfId="0" applyFont="1" applyBorder="1" applyAlignment="1">
      <alignment horizontal="left" vertical="center" wrapText="1"/>
    </xf>
    <xf numFmtId="0" fontId="23" fillId="0" borderId="0" xfId="0" applyFont="1" applyAlignment="1">
      <alignment horizontal="left" vertical="center" wrapText="1"/>
    </xf>
    <xf numFmtId="49" fontId="25" fillId="0" borderId="2" xfId="0" applyNumberFormat="1" applyFont="1" applyFill="1" applyBorder="1" applyAlignment="1">
      <alignment horizontal="center" vertical="center" wrapText="1"/>
    </xf>
    <xf numFmtId="17" fontId="25" fillId="0" borderId="2" xfId="0" applyNumberFormat="1" applyFont="1" applyFill="1" applyBorder="1" applyAlignment="1">
      <alignment horizontal="center" vertical="center" wrapText="1"/>
    </xf>
    <xf numFmtId="4" fontId="25"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2" xfId="0" applyFont="1" applyFill="1" applyBorder="1" applyAlignment="1">
      <alignment horizontal="left" vertical="center" wrapText="1"/>
    </xf>
    <xf numFmtId="4" fontId="25" fillId="0" borderId="2" xfId="0" applyNumberFormat="1" applyFont="1" applyFill="1" applyBorder="1" applyAlignment="1">
      <alignment horizontal="center" vertical="center"/>
    </xf>
    <xf numFmtId="0" fontId="25" fillId="0" borderId="17" xfId="0" applyFont="1" applyFill="1" applyBorder="1" applyAlignment="1">
      <alignment horizontal="center" vertical="center"/>
    </xf>
    <xf numFmtId="0" fontId="25" fillId="0" borderId="5" xfId="0" applyFont="1" applyFill="1" applyBorder="1" applyAlignment="1">
      <alignment horizontal="center" vertical="center"/>
    </xf>
    <xf numFmtId="0" fontId="23" fillId="0" borderId="0" xfId="0" applyFont="1" applyAlignment="1">
      <alignment vertical="center" wrapText="1"/>
    </xf>
    <xf numFmtId="0" fontId="23" fillId="0" borderId="5" xfId="0" applyFont="1" applyBorder="1" applyAlignment="1">
      <alignment vertical="center" wrapText="1"/>
    </xf>
    <xf numFmtId="49" fontId="25" fillId="0" borderId="5" xfId="0" applyNumberFormat="1" applyFont="1" applyFill="1" applyBorder="1" applyAlignment="1">
      <alignment horizontal="center" vertical="center" wrapText="1"/>
    </xf>
    <xf numFmtId="0" fontId="25" fillId="0" borderId="5" xfId="0" applyFont="1" applyFill="1" applyBorder="1" applyAlignment="1">
      <alignment horizontal="left" vertical="center" wrapText="1"/>
    </xf>
    <xf numFmtId="17" fontId="25" fillId="0" borderId="5" xfId="0" applyNumberFormat="1" applyFont="1" applyFill="1" applyBorder="1" applyAlignment="1">
      <alignment horizontal="center" vertical="center" wrapText="1"/>
    </xf>
    <xf numFmtId="4" fontId="25" fillId="0" borderId="5" xfId="0" applyNumberFormat="1" applyFont="1" applyFill="1" applyBorder="1" applyAlignment="1">
      <alignment horizontal="center" vertical="center"/>
    </xf>
    <xf numFmtId="0" fontId="16" fillId="0" borderId="0" xfId="0" applyFont="1" applyAlignment="1">
      <alignment wrapText="1"/>
    </xf>
    <xf numFmtId="0" fontId="30" fillId="0" borderId="0" xfId="0" applyFont="1"/>
    <xf numFmtId="0" fontId="19" fillId="0" borderId="0" xfId="0" applyFont="1"/>
    <xf numFmtId="4" fontId="19" fillId="0" borderId="0" xfId="0" applyNumberFormat="1" applyFont="1"/>
    <xf numFmtId="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2"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0" borderId="2" xfId="0" applyFont="1" applyBorder="1" applyAlignment="1">
      <alignment horizontal="center" vertical="center" wrapText="1"/>
    </xf>
    <xf numFmtId="164" fontId="7" fillId="0" borderId="0" xfId="0" applyNumberFormat="1" applyFont="1" applyFill="1" applyAlignment="1">
      <alignment horizontal="center" vertical="center"/>
    </xf>
    <xf numFmtId="0" fontId="7" fillId="0" borderId="0" xfId="0" applyFont="1" applyFill="1"/>
    <xf numFmtId="0" fontId="0" fillId="0" borderId="0" xfId="0" applyFont="1"/>
    <xf numFmtId="4" fontId="0" fillId="0" borderId="2" xfId="0" applyNumberFormat="1" applyFont="1" applyBorder="1"/>
    <xf numFmtId="3" fontId="0" fillId="0" borderId="2" xfId="0" applyNumberFormat="1" applyFont="1" applyBorder="1" applyAlignment="1">
      <alignment horizontal="center"/>
    </xf>
    <xf numFmtId="4" fontId="0" fillId="0" borderId="2" xfId="0" applyNumberFormat="1" applyFont="1" applyBorder="1" applyAlignment="1">
      <alignment horizontal="right"/>
    </xf>
    <xf numFmtId="4" fontId="0" fillId="0" borderId="2" xfId="0" applyNumberFormat="1" applyFont="1" applyBorder="1" applyAlignment="1">
      <alignment horizontal="center"/>
    </xf>
    <xf numFmtId="4" fontId="0" fillId="0" borderId="0" xfId="0" applyNumberFormat="1" applyFont="1" applyBorder="1" applyAlignment="1">
      <alignment horizontal="center" vertical="center" wrapText="1"/>
    </xf>
    <xf numFmtId="4" fontId="7" fillId="0" borderId="2" xfId="0" applyNumberFormat="1" applyFont="1" applyFill="1" applyBorder="1" applyAlignment="1">
      <alignment horizontal="right" vertical="center" wrapText="1"/>
    </xf>
    <xf numFmtId="0" fontId="7" fillId="0" borderId="16" xfId="0" applyFont="1" applyFill="1" applyBorder="1" applyAlignment="1">
      <alignment horizontal="left" vertical="center"/>
    </xf>
    <xf numFmtId="0" fontId="13" fillId="3" borderId="2" xfId="0" applyFont="1" applyFill="1" applyBorder="1" applyAlignment="1">
      <alignment horizontal="center" vertical="center" wrapText="1"/>
    </xf>
    <xf numFmtId="0" fontId="0" fillId="0" borderId="2" xfId="0" applyFont="1" applyBorder="1"/>
    <xf numFmtId="0" fontId="7" fillId="3" borderId="4"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wrapText="1"/>
    </xf>
    <xf numFmtId="4" fontId="7" fillId="0" borderId="2"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3" borderId="5" xfId="0" applyFont="1" applyFill="1" applyBorder="1" applyAlignment="1">
      <alignment horizontal="center" vertical="center"/>
    </xf>
    <xf numFmtId="0" fontId="14" fillId="0" borderId="0" xfId="0" applyFont="1" applyAlignment="1">
      <alignment vertical="center"/>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17" fontId="7" fillId="0" borderId="5"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horizontal="left" vertical="center" wrapText="1"/>
    </xf>
    <xf numFmtId="4" fontId="7" fillId="0" borderId="2" xfId="0" applyNumberFormat="1" applyFont="1" applyFill="1" applyBorder="1" applyAlignment="1">
      <alignment horizontal="center" vertical="center" wrapText="1"/>
    </xf>
    <xf numFmtId="4" fontId="0" fillId="0" borderId="2" xfId="0" applyNumberFormat="1" applyFont="1" applyBorder="1" applyAlignment="1">
      <alignment horizontal="center" vertical="center" wrapText="1"/>
    </xf>
    <xf numFmtId="4" fontId="0" fillId="0" borderId="2" xfId="0" applyNumberFormat="1" applyFont="1" applyBorder="1" applyAlignment="1">
      <alignment horizontal="center" vertical="center"/>
    </xf>
    <xf numFmtId="0" fontId="7" fillId="0" borderId="2" xfId="0" applyFont="1" applyFill="1" applyBorder="1" applyAlignment="1">
      <alignment horizontal="left" vertical="center" wrapText="1"/>
    </xf>
    <xf numFmtId="0" fontId="26" fillId="0" borderId="0" xfId="0" applyFont="1" applyAlignment="1">
      <alignment horizontal="center" vertical="center"/>
    </xf>
    <xf numFmtId="0" fontId="0" fillId="0" borderId="2" xfId="0" applyFont="1" applyBorder="1" applyAlignment="1">
      <alignment horizontal="center"/>
    </xf>
    <xf numFmtId="17" fontId="7" fillId="0" borderId="2" xfId="0" applyNumberFormat="1"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7"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7" fillId="3" borderId="5"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3" fillId="3" borderId="5" xfId="0" applyFont="1" applyFill="1" applyBorder="1" applyAlignment="1">
      <alignment horizontal="center" vertical="center" wrapText="1"/>
    </xf>
    <xf numFmtId="2"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2" fontId="7"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2" fontId="7" fillId="3" borderId="7"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xf>
    <xf numFmtId="2" fontId="7" fillId="3" borderId="4"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xf>
    <xf numFmtId="0" fontId="2" fillId="0" borderId="1" xfId="0" applyFont="1" applyBorder="1" applyAlignment="1">
      <alignment horizontal="center" vertical="center"/>
    </xf>
    <xf numFmtId="2" fontId="0"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0" fontId="0" fillId="3" borderId="0" xfId="0" applyFont="1" applyFill="1" applyAlignment="1">
      <alignment horizontal="center" vertical="center" wrapText="1"/>
    </xf>
    <xf numFmtId="4" fontId="0" fillId="3" borderId="2" xfId="0" applyNumberFormat="1" applyFont="1" applyFill="1" applyBorder="1" applyAlignment="1">
      <alignment horizontal="center" vertical="center"/>
    </xf>
    <xf numFmtId="0" fontId="0" fillId="0" borderId="0" xfId="0" applyFont="1" applyBorder="1" applyAlignment="1">
      <alignment horizontal="center"/>
    </xf>
    <xf numFmtId="0" fontId="0" fillId="0" borderId="7" xfId="0" applyFont="1" applyBorder="1" applyAlignment="1">
      <alignment horizontal="center"/>
    </xf>
    <xf numFmtId="0" fontId="4" fillId="3" borderId="17" xfId="0" applyFont="1" applyFill="1" applyBorder="1" applyAlignment="1">
      <alignment horizontal="center" vertical="center"/>
    </xf>
    <xf numFmtId="0" fontId="7" fillId="0" borderId="1" xfId="0" applyFont="1" applyFill="1" applyBorder="1"/>
    <xf numFmtId="1" fontId="7" fillId="0" borderId="2" xfId="0" applyNumberFormat="1" applyFont="1" applyFill="1" applyBorder="1" applyAlignment="1">
      <alignment horizontal="center" vertical="center" wrapText="1"/>
    </xf>
    <xf numFmtId="0" fontId="7" fillId="0" borderId="2" xfId="0" applyFont="1" applyFill="1" applyBorder="1"/>
    <xf numFmtId="0" fontId="1" fillId="0" borderId="1" xfId="0" applyFont="1" applyFill="1" applyBorder="1"/>
    <xf numFmtId="0" fontId="1" fillId="0" borderId="2" xfId="0" applyFont="1" applyFill="1" applyBorder="1"/>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1" fillId="0" borderId="2" xfId="0" applyFont="1" applyBorder="1" applyAlignment="1">
      <alignment horizontal="center" vertical="center" wrapText="1"/>
    </xf>
    <xf numFmtId="4" fontId="0" fillId="0" borderId="2" xfId="0" applyNumberFormat="1" applyFont="1" applyBorder="1" applyAlignment="1">
      <alignment vertical="center" wrapText="1"/>
    </xf>
    <xf numFmtId="0" fontId="0" fillId="0" borderId="2" xfId="0" applyFont="1" applyBorder="1" applyAlignment="1">
      <alignment vertical="center" wrapText="1"/>
    </xf>
    <xf numFmtId="0" fontId="0" fillId="0" borderId="0" xfId="0" applyFont="1" applyAlignment="1">
      <alignment vertical="center" wrapText="1"/>
    </xf>
    <xf numFmtId="4" fontId="8" fillId="0" borderId="2" xfId="0" applyNumberFormat="1" applyFont="1" applyBorder="1"/>
    <xf numFmtId="4" fontId="8" fillId="0" borderId="2" xfId="0" applyNumberFormat="1" applyFont="1" applyBorder="1" applyAlignment="1">
      <alignment horizontal="right"/>
    </xf>
    <xf numFmtId="164" fontId="25" fillId="0" borderId="2" xfId="0" applyNumberFormat="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xf numFmtId="0" fontId="27" fillId="3" borderId="2" xfId="0" applyFont="1" applyFill="1" applyBorder="1" applyAlignment="1">
      <alignment horizontal="center" vertical="center"/>
    </xf>
    <xf numFmtId="0" fontId="27" fillId="3" borderId="5" xfId="0" applyFont="1" applyFill="1" applyBorder="1" applyAlignment="1">
      <alignment horizontal="center" vertical="center" wrapText="1"/>
    </xf>
    <xf numFmtId="0" fontId="27" fillId="3" borderId="5" xfId="0" applyFont="1" applyFill="1" applyBorder="1" applyAlignment="1">
      <alignment horizontal="center" vertical="center"/>
    </xf>
    <xf numFmtId="0" fontId="27" fillId="3" borderId="5" xfId="0" applyNumberFormat="1" applyFont="1" applyFill="1" applyBorder="1" applyAlignment="1">
      <alignment horizontal="center" vertical="center" wrapText="1"/>
    </xf>
    <xf numFmtId="0" fontId="27" fillId="3" borderId="2" xfId="0" applyFont="1" applyFill="1" applyBorder="1" applyAlignment="1">
      <alignment horizontal="center" vertical="center" wrapText="1"/>
    </xf>
    <xf numFmtId="4" fontId="27" fillId="3" borderId="2" xfId="0" applyNumberFormat="1" applyFont="1" applyFill="1" applyBorder="1" applyAlignment="1">
      <alignment horizontal="center" vertical="center" wrapText="1"/>
    </xf>
    <xf numFmtId="4" fontId="0" fillId="0" borderId="0" xfId="0" applyNumberFormat="1" applyFont="1" applyBorder="1"/>
    <xf numFmtId="0" fontId="0" fillId="3" borderId="2" xfId="0" applyFont="1" applyFill="1" applyBorder="1" applyAlignment="1">
      <alignment horizontal="center" vertical="center"/>
    </xf>
    <xf numFmtId="0" fontId="0" fillId="0" borderId="0" xfId="0" applyAlignment="1">
      <alignment wrapText="1"/>
    </xf>
    <xf numFmtId="3" fontId="0" fillId="3"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vertical="center" wrapText="1"/>
    </xf>
    <xf numFmtId="0" fontId="0" fillId="0" borderId="0" xfId="0" applyFill="1" applyAlignment="1">
      <alignment wrapText="1"/>
    </xf>
    <xf numFmtId="0" fontId="0" fillId="0" borderId="2" xfId="0" applyBorder="1" applyAlignment="1">
      <alignment wrapText="1"/>
    </xf>
    <xf numFmtId="0" fontId="0" fillId="3" borderId="5" xfId="0" applyFont="1" applyFill="1" applyBorder="1" applyAlignment="1">
      <alignment horizontal="center" vertical="center" wrapText="1"/>
    </xf>
    <xf numFmtId="0" fontId="0" fillId="3" borderId="18" xfId="0" applyFont="1" applyFill="1" applyBorder="1" applyAlignment="1">
      <alignment horizontal="center" vertical="center" wrapText="1"/>
    </xf>
    <xf numFmtId="3" fontId="0" fillId="3"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ill="1" applyBorder="1" applyAlignment="1">
      <alignment wrapText="1"/>
    </xf>
    <xf numFmtId="4" fontId="0" fillId="3" borderId="5"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4" fontId="7" fillId="0" borderId="0" xfId="0" applyNumberFormat="1" applyFont="1" applyFill="1"/>
    <xf numFmtId="4" fontId="0" fillId="0" borderId="0" xfId="0" applyNumberFormat="1" applyFont="1" applyAlignment="1">
      <alignment horizontal="center" vertical="center"/>
    </xf>
    <xf numFmtId="0" fontId="7" fillId="0" borderId="0" xfId="0" applyFont="1" applyFill="1" applyAlignment="1">
      <alignment horizontal="center" vertical="center"/>
    </xf>
    <xf numFmtId="164" fontId="15" fillId="0" borderId="0" xfId="0" applyNumberFormat="1" applyFont="1" applyFill="1" applyAlignment="1">
      <alignment horizontal="center" vertical="center"/>
    </xf>
    <xf numFmtId="0" fontId="15" fillId="0" borderId="0" xfId="0" applyFont="1" applyFill="1"/>
    <xf numFmtId="0" fontId="15" fillId="0" borderId="0" xfId="0" applyFont="1" applyFill="1" applyAlignment="1">
      <alignment horizontal="center" vertical="center"/>
    </xf>
    <xf numFmtId="17" fontId="1"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xf>
    <xf numFmtId="164" fontId="21" fillId="0" borderId="0" xfId="0" applyNumberFormat="1" applyFont="1" applyFill="1" applyAlignment="1">
      <alignment horizontal="center" vertical="center"/>
    </xf>
    <xf numFmtId="0" fontId="21" fillId="0" borderId="0" xfId="0" applyFont="1" applyFill="1"/>
    <xf numFmtId="0" fontId="7" fillId="0" borderId="2" xfId="0" applyFont="1" applyBorder="1" applyAlignment="1">
      <alignment horizontal="center" vertical="center"/>
    </xf>
    <xf numFmtId="4" fontId="8" fillId="0" borderId="0" xfId="0" applyNumberFormat="1" applyFont="1"/>
    <xf numFmtId="0" fontId="0" fillId="0" borderId="0" xfId="0"/>
    <xf numFmtId="0" fontId="2" fillId="0" borderId="0" xfId="0" applyFont="1"/>
    <xf numFmtId="4" fontId="0" fillId="0" borderId="0" xfId="0" applyNumberFormat="1"/>
    <xf numFmtId="0" fontId="5" fillId="0" borderId="0" xfId="0" applyFont="1" applyAlignment="1">
      <alignment horizontal="center" vertical="center"/>
    </xf>
    <xf numFmtId="0" fontId="5" fillId="0" borderId="0" xfId="0" applyFont="1"/>
    <xf numFmtId="0" fontId="7" fillId="0" borderId="0" xfId="0" applyFont="1" applyFill="1"/>
    <xf numFmtId="0" fontId="0" fillId="0" borderId="0" xfId="0" applyFont="1"/>
    <xf numFmtId="4" fontId="0" fillId="0" borderId="0" xfId="0" applyNumberFormat="1" applyFont="1"/>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49" fontId="7" fillId="0" borderId="2" xfId="0" applyNumberFormat="1" applyFont="1" applyFill="1" applyBorder="1" applyAlignment="1">
      <alignment horizontal="center" vertical="center" wrapText="1"/>
    </xf>
    <xf numFmtId="0" fontId="7" fillId="3" borderId="0" xfId="0" applyFont="1" applyFill="1"/>
    <xf numFmtId="4" fontId="0" fillId="0" borderId="2" xfId="0" applyNumberFormat="1" applyFont="1" applyBorder="1" applyAlignment="1">
      <alignment horizontal="right"/>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4" fontId="7" fillId="0" borderId="0" xfId="0" applyNumberFormat="1" applyFont="1" applyFill="1" applyAlignment="1">
      <alignment horizontal="center" vertical="center"/>
    </xf>
    <xf numFmtId="3" fontId="7"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0" fillId="3"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0" fillId="0" borderId="2" xfId="0" applyFont="1" applyBorder="1" applyAlignment="1">
      <alignment horizontal="center" vertical="center" wrapText="1"/>
    </xf>
    <xf numFmtId="4" fontId="7" fillId="0" borderId="1"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4" fontId="7" fillId="3" borderId="2"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0" xfId="0" applyFont="1" applyFill="1" applyAlignment="1">
      <alignment horizontal="center" wrapText="1"/>
    </xf>
    <xf numFmtId="49" fontId="25" fillId="3" borderId="2" xfId="0" applyNumberFormat="1" applyFont="1" applyFill="1" applyBorder="1" applyAlignment="1">
      <alignment horizontal="center" vertical="center" wrapText="1"/>
    </xf>
    <xf numFmtId="2" fontId="25" fillId="3" borderId="2" xfId="0" applyNumberFormat="1" applyFont="1" applyFill="1" applyBorder="1" applyAlignment="1">
      <alignment horizontal="center" vertical="center" wrapText="1"/>
    </xf>
    <xf numFmtId="0" fontId="25" fillId="3"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xf numFmtId="3" fontId="25" fillId="0" borderId="2" xfId="0" applyNumberFormat="1" applyFont="1" applyFill="1" applyBorder="1" applyAlignment="1">
      <alignment horizontal="center" vertical="center" wrapText="1"/>
    </xf>
    <xf numFmtId="0" fontId="0" fillId="0" borderId="0" xfId="0" applyFont="1" applyAlignment="1">
      <alignment horizontal="center"/>
    </xf>
    <xf numFmtId="0" fontId="7" fillId="0" borderId="17" xfId="0" applyFont="1" applyFill="1" applyBorder="1" applyAlignment="1">
      <alignment horizontal="center" vertical="center"/>
    </xf>
    <xf numFmtId="0" fontId="36" fillId="0" borderId="0" xfId="0" applyFont="1" applyAlignment="1">
      <alignment vertical="center"/>
    </xf>
    <xf numFmtId="0" fontId="37" fillId="0" borderId="0" xfId="0" applyFont="1" applyAlignment="1">
      <alignment vertical="center"/>
    </xf>
    <xf numFmtId="164" fontId="0" fillId="0" borderId="0" xfId="0" applyNumberFormat="1" applyFont="1"/>
    <xf numFmtId="0" fontId="7" fillId="0" borderId="0" xfId="0" applyFont="1" applyFill="1" applyBorder="1" applyAlignment="1">
      <alignment horizontal="center" vertical="center" wrapText="1"/>
    </xf>
    <xf numFmtId="0" fontId="0" fillId="0" borderId="0" xfId="0" applyFill="1"/>
    <xf numFmtId="0" fontId="6"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8"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0" xfId="0" applyNumberFormat="1"/>
    <xf numFmtId="4" fontId="0" fillId="0" borderId="2" xfId="0" applyNumberFormat="1" applyBorder="1"/>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xf>
    <xf numFmtId="0" fontId="20" fillId="0" borderId="2" xfId="0" applyFont="1" applyBorder="1" applyAlignment="1">
      <alignment horizontal="center" vertical="center" wrapText="1"/>
    </xf>
    <xf numFmtId="0" fontId="20" fillId="3"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4" fontId="20" fillId="0" borderId="2" xfId="0" applyNumberFormat="1" applyFont="1" applyBorder="1" applyAlignment="1">
      <alignment horizontal="center" vertical="center" wrapText="1"/>
    </xf>
    <xf numFmtId="4" fontId="20" fillId="0" borderId="0" xfId="0" applyNumberFormat="1" applyFont="1" applyAlignment="1">
      <alignment horizontal="center" vertical="center"/>
    </xf>
    <xf numFmtId="49" fontId="20" fillId="3" borderId="2" xfId="0" applyNumberFormat="1" applyFont="1" applyFill="1" applyBorder="1" applyAlignment="1">
      <alignment horizontal="center" vertical="center" wrapText="1"/>
    </xf>
    <xf numFmtId="4" fontId="20" fillId="3" borderId="2" xfId="0" applyNumberFormat="1"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49" fontId="20" fillId="0" borderId="2" xfId="0" applyNumberFormat="1" applyFont="1" applyBorder="1" applyAlignment="1">
      <alignment horizontal="center" vertical="center" wrapText="1"/>
    </xf>
    <xf numFmtId="4" fontId="20" fillId="0" borderId="2" xfId="0" applyNumberFormat="1" applyFont="1" applyBorder="1" applyAlignment="1">
      <alignment horizontal="left" vertical="center" wrapText="1"/>
    </xf>
    <xf numFmtId="0" fontId="20" fillId="0" borderId="0" xfId="0" applyFont="1" applyAlignment="1">
      <alignment horizontal="center" vertical="center"/>
    </xf>
    <xf numFmtId="0"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17" fontId="7" fillId="0" borderId="7" xfId="0" applyNumberFormat="1" applyFont="1" applyFill="1" applyBorder="1" applyAlignment="1">
      <alignment horizontal="left" vertical="center" wrapText="1"/>
    </xf>
    <xf numFmtId="0" fontId="40" fillId="0" borderId="0" xfId="0" applyFont="1" applyAlignment="1">
      <alignment horizontal="center" vertical="center" wrapText="1"/>
    </xf>
    <xf numFmtId="0" fontId="7" fillId="0" borderId="11" xfId="0"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169" fontId="7" fillId="0" borderId="2"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4" fontId="7" fillId="0" borderId="2" xfId="0" applyNumberFormat="1" applyFont="1" applyFill="1" applyBorder="1" applyAlignment="1">
      <alignment horizontal="left" vertical="center" wrapText="1"/>
    </xf>
    <xf numFmtId="0" fontId="0" fillId="0" borderId="14" xfId="0" applyFont="1" applyBorder="1" applyAlignment="1">
      <alignment horizontal="left" vertical="center" wrapText="1"/>
    </xf>
    <xf numFmtId="170" fontId="7" fillId="0" borderId="2" xfId="0" applyNumberFormat="1" applyFont="1" applyFill="1" applyBorder="1" applyAlignment="1">
      <alignment horizontal="center" vertical="center" wrapText="1"/>
    </xf>
    <xf numFmtId="0" fontId="7" fillId="0" borderId="0" xfId="0" applyFont="1" applyFill="1" applyAlignment="1">
      <alignment wrapText="1"/>
    </xf>
    <xf numFmtId="0" fontId="7" fillId="0" borderId="3" xfId="0"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0" xfId="0" applyFont="1" applyAlignment="1">
      <alignment horizontal="center" wrapText="1"/>
    </xf>
    <xf numFmtId="4" fontId="7" fillId="0" borderId="3" xfId="0" applyNumberFormat="1" applyFont="1" applyFill="1" applyBorder="1" applyAlignment="1">
      <alignment horizontal="center" vertical="center" wrapText="1"/>
    </xf>
    <xf numFmtId="0" fontId="0" fillId="0" borderId="5" xfId="0" applyFont="1" applyBorder="1" applyAlignment="1">
      <alignment vertical="center" wrapText="1"/>
    </xf>
    <xf numFmtId="164" fontId="25" fillId="0" borderId="0" xfId="0" applyNumberFormat="1" applyFont="1" applyFill="1" applyAlignment="1">
      <alignment horizontal="left" vertical="center" wrapText="1"/>
    </xf>
    <xf numFmtId="0" fontId="25" fillId="0" borderId="0" xfId="0" applyFont="1" applyFill="1" applyAlignment="1">
      <alignment horizontal="left" wrapText="1"/>
    </xf>
    <xf numFmtId="0" fontId="7" fillId="0" borderId="0" xfId="0" applyFont="1" applyAlignment="1">
      <alignment horizontal="center" vertical="center"/>
    </xf>
    <xf numFmtId="0" fontId="7" fillId="0" borderId="0" xfId="0" applyFont="1"/>
    <xf numFmtId="0" fontId="0" fillId="0" borderId="1" xfId="0" applyFont="1" applyBorder="1" applyAlignment="1">
      <alignment horizontal="center" vertical="center" wrapText="1"/>
    </xf>
    <xf numFmtId="0" fontId="0" fillId="3" borderId="0" xfId="0" applyFont="1" applyFill="1"/>
    <xf numFmtId="0" fontId="7" fillId="0" borderId="2" xfId="0" applyFont="1" applyFill="1" applyBorder="1" applyAlignment="1">
      <alignment horizontal="center" vertical="center" wrapText="1" shrinkToFit="1"/>
    </xf>
    <xf numFmtId="0" fontId="0" fillId="0" borderId="2" xfId="0" applyFont="1" applyBorder="1" applyAlignment="1">
      <alignment horizontal="center" vertical="center"/>
    </xf>
    <xf numFmtId="4" fontId="0" fillId="0" borderId="2" xfId="0" applyNumberFormat="1" applyFont="1" applyBorder="1" applyAlignment="1"/>
    <xf numFmtId="4" fontId="0" fillId="0" borderId="2" xfId="0" applyNumberFormat="1" applyFont="1" applyBorder="1" applyAlignment="1">
      <alignment vertical="center"/>
    </xf>
    <xf numFmtId="0" fontId="0" fillId="0" borderId="2" xfId="0" applyBorder="1" applyAlignment="1">
      <alignment horizontal="center"/>
    </xf>
    <xf numFmtId="49" fontId="7" fillId="0" borderId="2" xfId="0" applyNumberFormat="1" applyFont="1" applyBorder="1" applyAlignment="1">
      <alignment horizontal="center" vertical="center" wrapText="1"/>
    </xf>
    <xf numFmtId="0" fontId="7" fillId="0" borderId="4" xfId="0"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2" xfId="0" applyNumberFormat="1" applyFont="1" applyBorder="1" applyAlignment="1">
      <alignment horizontal="center" vertical="center"/>
    </xf>
    <xf numFmtId="0" fontId="43" fillId="0" borderId="0" xfId="0" applyFont="1"/>
    <xf numFmtId="0" fontId="7" fillId="0" borderId="3"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2" xfId="2" applyFont="1" applyFill="1" applyBorder="1" applyAlignment="1">
      <alignment vertical="center" wrapText="1"/>
    </xf>
    <xf numFmtId="4" fontId="7" fillId="0" borderId="2" xfId="2" applyNumberFormat="1" applyFont="1" applyFill="1" applyBorder="1" applyAlignment="1">
      <alignment vertical="center" wrapText="1"/>
    </xf>
    <xf numFmtId="0" fontId="7" fillId="0" borderId="2" xfId="2" applyNumberFormat="1" applyFont="1" applyFill="1" applyBorder="1" applyAlignment="1">
      <alignment horizontal="center" vertical="center" wrapText="1"/>
    </xf>
    <xf numFmtId="0" fontId="7" fillId="3" borderId="2" xfId="2" applyFont="1" applyFill="1" applyBorder="1" applyAlignment="1">
      <alignment vertical="center" wrapText="1"/>
    </xf>
    <xf numFmtId="0" fontId="7" fillId="0" borderId="2" xfId="2" quotePrefix="1" applyFont="1" applyFill="1" applyBorder="1" applyAlignment="1">
      <alignment horizontal="center" vertical="center" wrapText="1"/>
    </xf>
    <xf numFmtId="0" fontId="7" fillId="0" borderId="0" xfId="0" applyFont="1" applyFill="1" applyBorder="1"/>
    <xf numFmtId="0" fontId="7" fillId="0" borderId="2" xfId="0" applyFont="1" applyBorder="1" applyAlignment="1">
      <alignment horizontal="justify" vertical="center"/>
    </xf>
    <xf numFmtId="0" fontId="7" fillId="0" borderId="2" xfId="0" applyFont="1" applyBorder="1" applyAlignment="1">
      <alignment wrapText="1"/>
    </xf>
    <xf numFmtId="0" fontId="44" fillId="0" borderId="2" xfId="0" applyFont="1" applyBorder="1" applyAlignment="1">
      <alignment horizontal="justify" vertical="center"/>
    </xf>
    <xf numFmtId="0" fontId="7" fillId="0" borderId="2" xfId="0" applyFont="1" applyBorder="1" applyAlignment="1">
      <alignment horizontal="justify" vertical="center" wrapText="1"/>
    </xf>
    <xf numFmtId="0" fontId="7" fillId="0" borderId="0" xfId="0" applyFont="1" applyAlignment="1">
      <alignment horizontal="center"/>
    </xf>
    <xf numFmtId="0" fontId="7" fillId="0" borderId="1" xfId="2" applyFont="1" applyFill="1" applyBorder="1" applyAlignment="1">
      <alignment horizontal="center" vertical="center" wrapText="1"/>
    </xf>
    <xf numFmtId="16" fontId="7" fillId="0" borderId="2" xfId="2" quotePrefix="1" applyNumberFormat="1" applyFont="1" applyFill="1" applyBorder="1" applyAlignment="1">
      <alignment horizontal="center" vertical="center" wrapText="1"/>
    </xf>
    <xf numFmtId="49" fontId="0" fillId="0" borderId="2" xfId="0" applyNumberFormat="1" applyFont="1" applyBorder="1" applyAlignment="1">
      <alignment vertical="center" wrapText="1"/>
    </xf>
    <xf numFmtId="0" fontId="7" fillId="0" borderId="5" xfId="2" applyFont="1" applyFill="1" applyBorder="1" applyAlignment="1">
      <alignment horizontal="center" vertical="center" wrapText="1"/>
    </xf>
    <xf numFmtId="0" fontId="7" fillId="0" borderId="5" xfId="2" applyFont="1" applyFill="1" applyBorder="1" applyAlignment="1">
      <alignment vertical="center" wrapText="1"/>
    </xf>
    <xf numFmtId="49" fontId="0" fillId="0" borderId="5" xfId="0" applyNumberFormat="1" applyFont="1" applyBorder="1" applyAlignment="1">
      <alignment vertical="center" wrapText="1"/>
    </xf>
    <xf numFmtId="4" fontId="7" fillId="0" borderId="5" xfId="2" applyNumberFormat="1" applyFont="1" applyFill="1" applyBorder="1" applyAlignment="1">
      <alignment vertical="center" wrapText="1"/>
    </xf>
    <xf numFmtId="0" fontId="7" fillId="0" borderId="2" xfId="0" applyFont="1" applyFill="1" applyBorder="1" applyAlignment="1">
      <alignment wrapText="1"/>
    </xf>
    <xf numFmtId="49" fontId="7" fillId="0" borderId="2" xfId="0" applyNumberFormat="1" applyFont="1" applyFill="1" applyBorder="1" applyAlignment="1">
      <alignment vertical="center" wrapText="1"/>
    </xf>
    <xf numFmtId="49" fontId="7" fillId="0" borderId="2" xfId="2" applyNumberFormat="1" applyFont="1" applyFill="1" applyBorder="1" applyAlignment="1">
      <alignment horizontal="center" vertical="top" wrapText="1"/>
    </xf>
    <xf numFmtId="49" fontId="7" fillId="0" borderId="2" xfId="2" applyNumberFormat="1" applyFont="1" applyFill="1" applyBorder="1" applyAlignment="1">
      <alignment vertical="center" wrapText="1"/>
    </xf>
    <xf numFmtId="0" fontId="7" fillId="3" borderId="3" xfId="0" applyFont="1" applyFill="1" applyBorder="1" applyAlignment="1">
      <alignment horizontal="center" vertical="center" wrapText="1"/>
    </xf>
    <xf numFmtId="0" fontId="7" fillId="0" borderId="2" xfId="0" applyFont="1" applyFill="1" applyBorder="1" applyAlignment="1">
      <alignment vertical="center" wrapText="1"/>
    </xf>
    <xf numFmtId="49" fontId="7" fillId="0" borderId="2" xfId="0" applyNumberFormat="1" applyFont="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49" fontId="7" fillId="0" borderId="2" xfId="0" applyNumberFormat="1" applyFont="1" applyBorder="1" applyAlignment="1">
      <alignment horizontal="justify" vertical="center" wrapText="1"/>
    </xf>
    <xf numFmtId="0" fontId="7" fillId="3" borderId="2" xfId="2" applyFont="1" applyFill="1" applyBorder="1" applyAlignment="1">
      <alignment horizontal="center" vertical="center" wrapText="1"/>
    </xf>
    <xf numFmtId="0" fontId="7" fillId="0" borderId="2" xfId="0" applyFont="1" applyBorder="1" applyAlignment="1">
      <alignment horizontal="center"/>
    </xf>
    <xf numFmtId="4" fontId="7" fillId="0" borderId="2" xfId="0" applyNumberFormat="1" applyFont="1" applyBorder="1"/>
    <xf numFmtId="4" fontId="7" fillId="0" borderId="2" xfId="0" applyNumberFormat="1" applyFont="1" applyBorder="1" applyAlignment="1">
      <alignment horizontal="right"/>
    </xf>
    <xf numFmtId="3" fontId="7" fillId="0" borderId="2" xfId="0" applyNumberFormat="1" applyFont="1" applyFill="1" applyBorder="1" applyAlignment="1">
      <alignment horizontal="center"/>
    </xf>
    <xf numFmtId="4" fontId="7" fillId="0" borderId="2" xfId="0" applyNumberFormat="1" applyFont="1" applyFill="1" applyBorder="1" applyAlignment="1">
      <alignment horizontal="right"/>
    </xf>
    <xf numFmtId="4" fontId="7" fillId="0" borderId="2" xfId="0" applyNumberFormat="1" applyFont="1" applyBorder="1" applyAlignment="1">
      <alignment horizontal="center" vertical="center"/>
    </xf>
    <xf numFmtId="4" fontId="7" fillId="0" borderId="2" xfId="0" applyNumberFormat="1" applyFont="1" applyBorder="1" applyAlignment="1">
      <alignment horizontal="center"/>
    </xf>
    <xf numFmtId="0" fontId="18" fillId="0" borderId="0" xfId="9"/>
    <xf numFmtId="0" fontId="0" fillId="0" borderId="2" xfId="0" applyFill="1" applyBorder="1" applyAlignment="1">
      <alignment horizontal="center"/>
    </xf>
    <xf numFmtId="4" fontId="0" fillId="0" borderId="2" xfId="0" applyNumberFormat="1" applyFill="1" applyBorder="1"/>
    <xf numFmtId="4" fontId="0" fillId="0" borderId="2" xfId="0" applyNumberFormat="1" applyFont="1" applyFill="1" applyBorder="1" applyAlignment="1">
      <alignment horizontal="right" vertical="center"/>
    </xf>
    <xf numFmtId="3" fontId="45" fillId="0" borderId="2" xfId="0" applyNumberFormat="1" applyFont="1" applyBorder="1" applyAlignment="1">
      <alignment horizontal="center"/>
    </xf>
    <xf numFmtId="4" fontId="45" fillId="0" borderId="2" xfId="0" applyNumberFormat="1" applyFont="1" applyBorder="1"/>
    <xf numFmtId="0" fontId="0" fillId="0" borderId="2" xfId="0" applyFont="1" applyFill="1" applyBorder="1" applyAlignment="1">
      <alignment horizontal="center"/>
    </xf>
    <xf numFmtId="4" fontId="0" fillId="0" borderId="2" xfId="0" applyNumberFormat="1" applyFont="1" applyFill="1" applyBorder="1" applyAlignment="1">
      <alignment horizontal="right"/>
    </xf>
    <xf numFmtId="0" fontId="45" fillId="0" borderId="2" xfId="0" applyFont="1" applyBorder="1" applyAlignment="1">
      <alignment horizontal="center"/>
    </xf>
    <xf numFmtId="4" fontId="45" fillId="0" borderId="2" xfId="0" applyNumberFormat="1" applyFont="1" applyBorder="1" applyAlignment="1">
      <alignment horizontal="right"/>
    </xf>
    <xf numFmtId="0" fontId="45" fillId="0" borderId="2" xfId="0" applyFont="1" applyFill="1" applyBorder="1" applyAlignment="1">
      <alignment horizontal="center"/>
    </xf>
    <xf numFmtId="4" fontId="0" fillId="0" borderId="2" xfId="0" applyNumberFormat="1" applyBorder="1" applyAlignment="1">
      <alignment horizontal="right"/>
    </xf>
    <xf numFmtId="4" fontId="0" fillId="0" borderId="2" xfId="0" applyNumberFormat="1" applyBorder="1" applyAlignment="1">
      <alignment horizontal="center"/>
    </xf>
    <xf numFmtId="4" fontId="0" fillId="0" borderId="2" xfId="0" applyNumberFormat="1" applyFill="1" applyBorder="1" applyAlignment="1">
      <alignment horizontal="right"/>
    </xf>
    <xf numFmtId="3" fontId="0" fillId="0" borderId="2" xfId="0" applyNumberFormat="1" applyBorder="1" applyAlignment="1">
      <alignment horizontal="center"/>
    </xf>
    <xf numFmtId="0" fontId="0" fillId="4" borderId="2" xfId="0" applyFill="1" applyBorder="1" applyAlignment="1">
      <alignment horizontal="center"/>
    </xf>
    <xf numFmtId="0" fontId="0" fillId="4" borderId="2" xfId="0" applyFill="1" applyBorder="1"/>
    <xf numFmtId="0" fontId="0" fillId="4" borderId="2" xfId="0" applyFill="1" applyBorder="1" applyAlignment="1">
      <alignment wrapText="1"/>
    </xf>
    <xf numFmtId="0" fontId="0" fillId="4" borderId="1" xfId="0" applyFont="1" applyFill="1" applyBorder="1" applyAlignment="1">
      <alignment horizontal="center"/>
    </xf>
    <xf numFmtId="0" fontId="0" fillId="4" borderId="1" xfId="0" applyFont="1" applyFill="1" applyBorder="1"/>
    <xf numFmtId="0" fontId="0" fillId="4" borderId="5" xfId="0" applyFont="1" applyFill="1" applyBorder="1"/>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0" fontId="4" fillId="4" borderId="5" xfId="0" applyFont="1" applyFill="1" applyBorder="1" applyAlignment="1">
      <alignment horizontal="center" vertical="center"/>
    </xf>
    <xf numFmtId="4" fontId="4" fillId="4" borderId="2" xfId="0" applyNumberFormat="1" applyFont="1" applyFill="1" applyBorder="1" applyAlignment="1">
      <alignment horizontal="center" vertical="center" wrapText="1"/>
    </xf>
    <xf numFmtId="4" fontId="0" fillId="4" borderId="1" xfId="0" applyNumberFormat="1" applyFont="1" applyFill="1" applyBorder="1" applyAlignment="1">
      <alignment horizontal="center"/>
    </xf>
    <xf numFmtId="4" fontId="0" fillId="4" borderId="2" xfId="0" applyNumberFormat="1" applyFont="1" applyFill="1" applyBorder="1"/>
    <xf numFmtId="0" fontId="24" fillId="4" borderId="5" xfId="0" applyFont="1" applyFill="1" applyBorder="1" applyAlignment="1">
      <alignment horizontal="center" vertical="center" wrapText="1"/>
    </xf>
    <xf numFmtId="0" fontId="24" fillId="4" borderId="2" xfId="0" applyFont="1" applyFill="1" applyBorder="1" applyAlignment="1">
      <alignment horizontal="center" vertical="center" wrapText="1"/>
    </xf>
    <xf numFmtId="1" fontId="24" fillId="4" borderId="2" xfId="0" applyNumberFormat="1" applyFont="1" applyFill="1" applyBorder="1" applyAlignment="1">
      <alignment horizontal="center" vertical="center" wrapText="1"/>
    </xf>
    <xf numFmtId="0" fontId="24" fillId="4" borderId="5" xfId="0" applyFont="1" applyFill="1" applyBorder="1" applyAlignment="1">
      <alignment horizontal="center" vertical="center"/>
    </xf>
    <xf numFmtId="4" fontId="24" fillId="4" borderId="2" xfId="0" applyNumberFormat="1"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4" borderId="2" xfId="0" applyFont="1" applyFill="1" applyBorder="1" applyAlignment="1">
      <alignment horizontal="center" vertical="center" wrapText="1"/>
    </xf>
    <xf numFmtId="1" fontId="33" fillId="4" borderId="2" xfId="0" applyNumberFormat="1" applyFont="1" applyFill="1" applyBorder="1" applyAlignment="1">
      <alignment horizontal="center" vertical="center" wrapText="1"/>
    </xf>
    <xf numFmtId="0" fontId="33" fillId="4" borderId="5" xfId="0" applyFont="1" applyFill="1" applyBorder="1" applyAlignment="1">
      <alignment horizontal="center" vertical="center"/>
    </xf>
    <xf numFmtId="164" fontId="33" fillId="4" borderId="2" xfId="0" applyNumberFormat="1" applyFont="1" applyFill="1" applyBorder="1" applyAlignment="1">
      <alignment horizontal="center" vertical="center" wrapText="1"/>
    </xf>
    <xf numFmtId="4" fontId="33" fillId="4" borderId="2" xfId="0" applyNumberFormat="1" applyFont="1" applyFill="1" applyBorder="1" applyAlignment="1">
      <alignment horizontal="center" vertical="center" wrapText="1"/>
    </xf>
    <xf numFmtId="164" fontId="0" fillId="4" borderId="1" xfId="0" applyNumberFormat="1" applyFont="1" applyFill="1" applyBorder="1" applyAlignment="1">
      <alignment horizontal="center"/>
    </xf>
    <xf numFmtId="49" fontId="33" fillId="4" borderId="2" xfId="0" applyNumberFormat="1" applyFont="1" applyFill="1" applyBorder="1" applyAlignment="1">
      <alignment horizontal="center" vertical="center" wrapText="1"/>
    </xf>
    <xf numFmtId="0" fontId="20" fillId="4" borderId="2" xfId="0" applyFont="1" applyFill="1" applyBorder="1" applyAlignment="1">
      <alignment horizontal="center"/>
    </xf>
    <xf numFmtId="49" fontId="20" fillId="4" borderId="2" xfId="0" applyNumberFormat="1" applyFont="1" applyFill="1" applyBorder="1" applyAlignment="1">
      <alignment horizontal="center"/>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18" xfId="0" applyFont="1" applyFill="1" applyBorder="1" applyAlignment="1">
      <alignment horizontal="center" vertical="center"/>
    </xf>
    <xf numFmtId="0" fontId="27" fillId="4" borderId="5" xfId="0" applyFont="1" applyFill="1" applyBorder="1" applyAlignment="1">
      <alignment horizontal="center" vertical="center" wrapText="1"/>
    </xf>
    <xf numFmtId="0" fontId="27" fillId="4" borderId="2" xfId="0" applyFont="1" applyFill="1" applyBorder="1" applyAlignment="1">
      <alignment horizontal="center" vertical="center" wrapText="1"/>
    </xf>
    <xf numFmtId="1" fontId="27" fillId="4" borderId="2" xfId="0" applyNumberFormat="1" applyFont="1" applyFill="1" applyBorder="1" applyAlignment="1">
      <alignment horizontal="center" vertical="center" wrapText="1"/>
    </xf>
    <xf numFmtId="0" fontId="27" fillId="4" borderId="5" xfId="0" applyFont="1" applyFill="1" applyBorder="1" applyAlignment="1">
      <alignment horizontal="center" vertical="center"/>
    </xf>
    <xf numFmtId="4" fontId="27" fillId="4" borderId="2" xfId="0" applyNumberFormat="1"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8" xfId="0" applyFont="1" applyFill="1" applyBorder="1" applyAlignment="1">
      <alignment horizontal="center" vertical="center" wrapText="1"/>
    </xf>
    <xf numFmtId="1" fontId="0" fillId="5" borderId="8" xfId="0" applyNumberFormat="1" applyFont="1" applyFill="1" applyBorder="1" applyAlignment="1">
      <alignment horizontal="center" vertical="center" wrapText="1"/>
    </xf>
    <xf numFmtId="0" fontId="0" fillId="5" borderId="9" xfId="0" applyFont="1" applyFill="1" applyBorder="1" applyAlignment="1">
      <alignment horizontal="center" vertical="center"/>
    </xf>
    <xf numFmtId="4" fontId="0" fillId="5" borderId="8" xfId="0" applyNumberFormat="1" applyFont="1" applyFill="1" applyBorder="1" applyAlignment="1">
      <alignment horizontal="center" vertical="center" wrapText="1"/>
    </xf>
    <xf numFmtId="0" fontId="4" fillId="4" borderId="2" xfId="0" applyFont="1" applyFill="1" applyBorder="1" applyAlignment="1">
      <alignment horizontal="center" vertical="center"/>
    </xf>
    <xf numFmtId="3" fontId="0" fillId="0" borderId="0" xfId="0" applyNumberFormat="1"/>
    <xf numFmtId="10" fontId="0" fillId="0" borderId="0" xfId="0" applyNumberFormat="1"/>
    <xf numFmtId="4" fontId="0" fillId="0" borderId="2" xfId="0" applyNumberFormat="1" applyFont="1" applyFill="1" applyBorder="1"/>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0" fillId="0" borderId="4" xfId="0" applyBorder="1" applyAlignment="1">
      <alignment horizontal="center"/>
    </xf>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13" xfId="0" applyFont="1" applyFill="1" applyBorder="1" applyAlignment="1">
      <alignment horizontal="center" vertical="center"/>
    </xf>
    <xf numFmtId="4" fontId="7"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4" fontId="32" fillId="0" borderId="0" xfId="0" applyNumberFormat="1" applyFont="1"/>
    <xf numFmtId="0" fontId="0" fillId="0" borderId="2" xfId="0" applyFont="1" applyFill="1" applyBorder="1"/>
    <xf numFmtId="0" fontId="0" fillId="4" borderId="12" xfId="0" applyFont="1" applyFill="1" applyBorder="1" applyAlignment="1">
      <alignment horizontal="center"/>
    </xf>
    <xf numFmtId="3" fontId="0" fillId="0" borderId="4" xfId="0" applyNumberFormat="1" applyFont="1" applyBorder="1" applyAlignment="1">
      <alignment horizontal="center"/>
    </xf>
    <xf numFmtId="0" fontId="0" fillId="0" borderId="0" xfId="0" applyFont="1" applyFill="1" applyBorder="1"/>
    <xf numFmtId="0" fontId="0" fillId="0" borderId="13" xfId="0" applyFont="1" applyFill="1" applyBorder="1"/>
    <xf numFmtId="0" fontId="45"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46" fillId="0" borderId="0" xfId="0" applyFont="1" applyFill="1" applyAlignment="1">
      <alignment horizontal="center" vertical="center"/>
    </xf>
    <xf numFmtId="0" fontId="46" fillId="0" borderId="0" xfId="0" applyFont="1" applyFill="1"/>
    <xf numFmtId="1" fontId="0"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164" fontId="23" fillId="0" borderId="2"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xf numFmtId="0" fontId="23" fillId="0" borderId="5"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5" xfId="0" applyNumberFormat="1"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0" fillId="0" borderId="0" xfId="0" applyFont="1" applyFill="1" applyAlignment="1">
      <alignment wrapText="1"/>
    </xf>
    <xf numFmtId="0" fontId="0" fillId="0" borderId="11" xfId="0" applyFont="1" applyFill="1" applyBorder="1" applyAlignment="1">
      <alignment horizontal="center" vertical="center" wrapText="1"/>
    </xf>
    <xf numFmtId="0" fontId="0" fillId="0" borderId="2" xfId="0" applyFont="1" applyFill="1" applyBorder="1" applyAlignment="1">
      <alignment wrapText="1"/>
    </xf>
    <xf numFmtId="0" fontId="0" fillId="0" borderId="1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0" fillId="0" borderId="2" xfId="0" applyFont="1" applyFill="1" applyBorder="1" applyAlignment="1">
      <alignment horizontal="center" wrapText="1"/>
    </xf>
    <xf numFmtId="2" fontId="0" fillId="0" borderId="2" xfId="0" applyNumberFormat="1" applyFont="1" applyFill="1" applyBorder="1" applyAlignment="1">
      <alignment horizontal="center" vertical="center" wrapText="1"/>
    </xf>
    <xf numFmtId="4" fontId="0" fillId="0" borderId="13" xfId="0" applyNumberFormat="1" applyFont="1" applyFill="1" applyBorder="1"/>
    <xf numFmtId="0" fontId="0" fillId="0" borderId="13" xfId="0" applyFill="1" applyBorder="1"/>
    <xf numFmtId="17" fontId="23"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0" fontId="23" fillId="0" borderId="2" xfId="0" applyFont="1" applyFill="1" applyBorder="1" applyAlignment="1">
      <alignment horizontal="left" vertical="center" wrapText="1"/>
    </xf>
    <xf numFmtId="4" fontId="23" fillId="0" borderId="2"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23" fillId="0" borderId="2" xfId="0" applyFont="1" applyFill="1" applyBorder="1" applyAlignment="1">
      <alignment vertical="center" wrapText="1"/>
    </xf>
    <xf numFmtId="0" fontId="0" fillId="0" borderId="11" xfId="0" applyFont="1" applyFill="1" applyBorder="1" applyAlignment="1">
      <alignment horizontal="center" vertical="center"/>
    </xf>
    <xf numFmtId="164" fontId="0" fillId="0" borderId="2" xfId="0" applyNumberFormat="1" applyFont="1" applyFill="1" applyBorder="1" applyAlignment="1">
      <alignment horizontal="center" vertical="center" wrapText="1"/>
    </xf>
    <xf numFmtId="164" fontId="0" fillId="0" borderId="0" xfId="0" applyNumberFormat="1" applyFont="1" applyFill="1" applyAlignment="1">
      <alignment horizontal="left" vertical="top"/>
    </xf>
    <xf numFmtId="0" fontId="0" fillId="0" borderId="0" xfId="0" applyFont="1" applyFill="1" applyAlignment="1">
      <alignment horizontal="left" vertical="top"/>
    </xf>
    <xf numFmtId="164" fontId="0" fillId="4" borderId="12" xfId="0" applyNumberFormat="1" applyFont="1" applyFill="1" applyBorder="1" applyAlignment="1">
      <alignment horizontal="center"/>
    </xf>
    <xf numFmtId="1" fontId="0" fillId="0" borderId="4" xfId="0" applyNumberFormat="1" applyFont="1" applyBorder="1" applyAlignment="1">
      <alignment horizontal="center"/>
    </xf>
    <xf numFmtId="0" fontId="0"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2" xfId="0" applyFont="1" applyFill="1" applyBorder="1" applyAlignment="1">
      <alignment horizontal="left" vertical="top" wrapText="1"/>
    </xf>
    <xf numFmtId="0" fontId="0" fillId="0" borderId="2" xfId="0" applyNumberFormat="1" applyFont="1" applyFill="1" applyBorder="1" applyAlignment="1">
      <alignment horizontal="center" vertical="center" wrapText="1"/>
    </xf>
    <xf numFmtId="3" fontId="7" fillId="0" borderId="4" xfId="0" applyNumberFormat="1" applyFont="1" applyFill="1" applyBorder="1" applyAlignment="1">
      <alignment horizontal="center"/>
    </xf>
    <xf numFmtId="0" fontId="0" fillId="0" borderId="2" xfId="0" applyFont="1" applyFill="1" applyBorder="1" applyAlignment="1">
      <alignment horizontal="center" vertical="top" wrapText="1"/>
    </xf>
    <xf numFmtId="2" fontId="0" fillId="0" borderId="2" xfId="7" applyNumberFormat="1" applyFont="1" applyFill="1" applyBorder="1" applyAlignment="1">
      <alignment horizontal="center" vertical="center" wrapText="1"/>
    </xf>
    <xf numFmtId="0" fontId="45" fillId="0" borderId="5"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3" fontId="7" fillId="0" borderId="4" xfId="0" applyNumberFormat="1" applyFont="1" applyBorder="1" applyAlignment="1">
      <alignment horizontal="center" vertical="center"/>
    </xf>
    <xf numFmtId="0" fontId="20" fillId="0" borderId="2" xfId="2" applyFont="1" applyFill="1" applyBorder="1" applyAlignment="1">
      <alignment horizontal="center" vertical="center" wrapText="1"/>
    </xf>
    <xf numFmtId="0" fontId="20" fillId="0" borderId="2" xfId="2" applyFont="1" applyFill="1" applyBorder="1" applyAlignment="1">
      <alignment vertical="center" wrapText="1"/>
    </xf>
    <xf numFmtId="4" fontId="20" fillId="0" borderId="2" xfId="2" applyNumberFormat="1" applyFont="1" applyFill="1" applyBorder="1" applyAlignment="1">
      <alignment vertical="center" wrapText="1"/>
    </xf>
    <xf numFmtId="0" fontId="20" fillId="0" borderId="5" xfId="0" applyFont="1" applyFill="1" applyBorder="1" applyAlignment="1">
      <alignment horizontal="center" vertical="center" wrapText="1"/>
    </xf>
    <xf numFmtId="0" fontId="20" fillId="0" borderId="0" xfId="0" applyFont="1" applyFill="1" applyAlignment="1">
      <alignment wrapText="1"/>
    </xf>
    <xf numFmtId="0" fontId="47" fillId="0" borderId="0" xfId="0" applyFont="1" applyFill="1" applyAlignment="1">
      <alignment wrapText="1"/>
    </xf>
    <xf numFmtId="0" fontId="7" fillId="0" borderId="12" xfId="2" applyFont="1" applyFill="1" applyBorder="1" applyAlignment="1">
      <alignment horizontal="center" vertical="center" wrapText="1"/>
    </xf>
    <xf numFmtId="0" fontId="20" fillId="0" borderId="1" xfId="2" applyFont="1" applyFill="1" applyBorder="1" applyAlignment="1">
      <alignment horizontal="center" vertical="center" wrapText="1"/>
    </xf>
    <xf numFmtId="4" fontId="20" fillId="0" borderId="2" xfId="2" applyNumberFormat="1" applyFont="1" applyFill="1" applyBorder="1" applyAlignment="1">
      <alignment horizontal="center" vertical="center" wrapText="1"/>
    </xf>
    <xf numFmtId="4" fontId="20" fillId="0" borderId="2" xfId="0" applyNumberFormat="1" applyFont="1" applyFill="1" applyBorder="1" applyAlignment="1">
      <alignment horizontal="center" vertical="center"/>
    </xf>
    <xf numFmtId="0" fontId="20" fillId="0" borderId="0" xfId="0" applyFont="1" applyFill="1"/>
    <xf numFmtId="0" fontId="20" fillId="0" borderId="2" xfId="2" applyFont="1" applyFill="1" applyBorder="1" applyAlignment="1">
      <alignment horizontal="center" vertical="center"/>
    </xf>
    <xf numFmtId="0" fontId="20" fillId="0" borderId="2" xfId="2" applyNumberFormat="1" applyFont="1" applyFill="1" applyBorder="1" applyAlignment="1">
      <alignment horizontal="center" vertical="center" wrapText="1"/>
    </xf>
    <xf numFmtId="0" fontId="20" fillId="0" borderId="2" xfId="2" quotePrefix="1" applyFont="1" applyFill="1" applyBorder="1" applyAlignment="1">
      <alignment horizontal="center" vertical="center" wrapText="1"/>
    </xf>
    <xf numFmtId="0" fontId="20" fillId="0" borderId="1" xfId="2" applyFont="1" applyFill="1" applyBorder="1" applyAlignment="1">
      <alignment vertical="center" wrapText="1"/>
    </xf>
    <xf numFmtId="4" fontId="20" fillId="0" borderId="2" xfId="0" applyNumberFormat="1" applyFont="1" applyFill="1" applyBorder="1" applyAlignment="1">
      <alignment horizontal="right" vertical="center"/>
    </xf>
    <xf numFmtId="4" fontId="20" fillId="0" borderId="2" xfId="2" applyNumberFormat="1" applyFont="1" applyFill="1" applyBorder="1" applyAlignment="1">
      <alignment horizontal="right" vertical="center" wrapText="1"/>
    </xf>
    <xf numFmtId="0" fontId="20" fillId="0" borderId="3" xfId="2" applyFont="1" applyFill="1" applyBorder="1" applyAlignment="1">
      <alignment horizontal="center" vertical="center" wrapText="1"/>
    </xf>
    <xf numFmtId="0" fontId="7" fillId="0" borderId="4" xfId="0" applyFont="1" applyBorder="1" applyAlignment="1">
      <alignment horizontal="center"/>
    </xf>
    <xf numFmtId="0" fontId="7" fillId="0" borderId="13" xfId="0" applyFont="1" applyFill="1" applyBorder="1" applyAlignment="1">
      <alignment horizontal="left" vertical="center"/>
    </xf>
    <xf numFmtId="0" fontId="0" fillId="0" borderId="5" xfId="0" applyFont="1" applyFill="1" applyBorder="1" applyAlignment="1">
      <alignment horizontal="center" vertical="center"/>
    </xf>
    <xf numFmtId="49" fontId="0" fillId="0" borderId="5"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17" fontId="0" fillId="0" borderId="2" xfId="0" applyNumberFormat="1" applyFont="1" applyFill="1" applyBorder="1" applyAlignment="1">
      <alignment horizontal="left" vertical="top" wrapText="1"/>
    </xf>
    <xf numFmtId="49" fontId="0" fillId="0" borderId="2" xfId="0" applyNumberFormat="1" applyFont="1" applyFill="1" applyBorder="1" applyAlignment="1">
      <alignment horizontal="center" vertical="top"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wrapText="1"/>
    </xf>
    <xf numFmtId="167" fontId="0" fillId="0" borderId="2" xfId="1" applyFont="1" applyFill="1" applyBorder="1" applyAlignment="1">
      <alignment horizontal="center" vertical="center" wrapText="1"/>
    </xf>
    <xf numFmtId="167" fontId="45" fillId="0" borderId="2" xfId="1" applyFont="1" applyFill="1" applyBorder="1" applyAlignment="1">
      <alignment horizontal="center" vertical="center" wrapText="1"/>
    </xf>
    <xf numFmtId="2" fontId="0" fillId="0" borderId="2" xfId="0" applyNumberFormat="1" applyFont="1" applyFill="1" applyBorder="1" applyAlignment="1">
      <alignment horizontal="center" vertical="center"/>
    </xf>
    <xf numFmtId="17" fontId="2" fillId="0" borderId="2" xfId="0" applyNumberFormat="1" applyFont="1" applyFill="1" applyBorder="1" applyAlignment="1">
      <alignment horizontal="center" vertical="center" wrapText="1"/>
    </xf>
    <xf numFmtId="17" fontId="0" fillId="0" borderId="5" xfId="0" applyNumberFormat="1" applyFont="1" applyFill="1" applyBorder="1" applyAlignment="1">
      <alignment horizontal="right" vertical="center" wrapText="1"/>
    </xf>
    <xf numFmtId="0" fontId="0" fillId="0" borderId="5" xfId="0" applyNumberFormat="1" applyFont="1" applyFill="1" applyBorder="1" applyAlignment="1">
      <alignment horizontal="center" vertical="center" wrapText="1"/>
    </xf>
    <xf numFmtId="17" fontId="0" fillId="0" borderId="2" xfId="0" applyNumberFormat="1" applyFont="1" applyFill="1" applyBorder="1" applyAlignment="1">
      <alignment horizontal="right" vertical="center" wrapText="1"/>
    </xf>
    <xf numFmtId="2" fontId="0" fillId="0" borderId="2" xfId="0" applyNumberFormat="1" applyFont="1" applyFill="1" applyBorder="1" applyAlignment="1">
      <alignment horizontal="center" wrapText="1"/>
    </xf>
    <xf numFmtId="0" fontId="49" fillId="0" borderId="8" xfId="0" applyFont="1" applyFill="1" applyBorder="1" applyAlignment="1">
      <alignment horizontal="center" vertical="center" wrapText="1"/>
    </xf>
    <xf numFmtId="0" fontId="45" fillId="0" borderId="8" xfId="0" applyFont="1" applyFill="1" applyBorder="1" applyAlignment="1">
      <alignment horizontal="center" vertical="center" wrapText="1"/>
    </xf>
    <xf numFmtId="49" fontId="45" fillId="0" borderId="8" xfId="0" applyNumberFormat="1" applyFont="1" applyFill="1" applyBorder="1" applyAlignment="1">
      <alignment horizontal="center" vertical="center" wrapText="1"/>
    </xf>
    <xf numFmtId="0" fontId="0" fillId="0" borderId="8" xfId="0" applyFont="1" applyFill="1" applyBorder="1" applyAlignment="1">
      <alignment horizontal="left" vertical="center" wrapText="1"/>
    </xf>
    <xf numFmtId="17" fontId="0" fillId="0" borderId="2" xfId="0" quotePrefix="1" applyNumberFormat="1" applyFont="1" applyFill="1" applyBorder="1" applyAlignment="1">
      <alignment horizontal="center" vertical="center" wrapText="1"/>
    </xf>
    <xf numFmtId="4" fontId="0" fillId="0" borderId="2" xfId="0" quotePrefix="1" applyNumberFormat="1" applyFont="1" applyFill="1" applyBorder="1" applyAlignment="1">
      <alignment horizontal="center" vertical="center"/>
    </xf>
    <xf numFmtId="164" fontId="0" fillId="0" borderId="0" xfId="0" applyNumberFormat="1" applyFont="1" applyFill="1" applyAlignment="1">
      <alignment horizontal="center" vertical="center" wrapText="1"/>
    </xf>
    <xf numFmtId="0" fontId="8" fillId="0" borderId="11" xfId="0" applyFont="1" applyFill="1" applyBorder="1" applyAlignment="1">
      <alignment horizontal="center" vertical="center"/>
    </xf>
    <xf numFmtId="0" fontId="0" fillId="0" borderId="2" xfId="0" applyFont="1" applyFill="1" applyBorder="1" applyAlignment="1">
      <alignment vertical="center" wrapText="1"/>
    </xf>
    <xf numFmtId="3" fontId="0"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0" fillId="0" borderId="2" xfId="0" applyFont="1" applyFill="1" applyBorder="1" applyAlignment="1">
      <alignment horizontal="centerContinuous" vertical="center" wrapText="1"/>
    </xf>
    <xf numFmtId="0" fontId="18" fillId="0" borderId="15" xfId="9" applyBorder="1" applyAlignment="1">
      <alignment horizontal="left" wrapText="1"/>
    </xf>
    <xf numFmtId="0" fontId="0" fillId="4" borderId="2" xfId="0" applyFill="1" applyBorder="1" applyAlignment="1">
      <alignment horizontal="center"/>
    </xf>
    <xf numFmtId="0" fontId="0" fillId="4" borderId="15" xfId="0" applyFont="1" applyFill="1" applyBorder="1" applyAlignment="1">
      <alignment horizontal="center"/>
    </xf>
    <xf numFmtId="0" fontId="0" fillId="4" borderId="14" xfId="0" applyFont="1" applyFill="1" applyBorder="1" applyAlignment="1">
      <alignment horizontal="center"/>
    </xf>
    <xf numFmtId="4" fontId="0" fillId="3" borderId="1" xfId="0" applyNumberFormat="1" applyFont="1" applyFill="1" applyBorder="1" applyAlignment="1">
      <alignment horizontal="center" vertical="center"/>
    </xf>
    <xf numFmtId="4" fontId="0" fillId="3" borderId="6" xfId="0" applyNumberFormat="1" applyFont="1" applyFill="1" applyBorder="1" applyAlignment="1">
      <alignment horizontal="center" vertical="center"/>
    </xf>
    <xf numFmtId="4" fontId="0" fillId="3" borderId="5"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5" xfId="0" applyFont="1" applyFill="1" applyBorder="1" applyAlignment="1">
      <alignment horizontal="center" vertical="center" wrapText="1"/>
    </xf>
    <xf numFmtId="2" fontId="0" fillId="3" borderId="1" xfId="0" applyNumberFormat="1" applyFont="1" applyFill="1" applyBorder="1" applyAlignment="1">
      <alignment horizontal="center" vertical="center" wrapText="1"/>
    </xf>
    <xf numFmtId="2" fontId="0" fillId="3" borderId="5"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0" fillId="3" borderId="5" xfId="0" applyNumberFormat="1" applyFont="1" applyFill="1" applyBorder="1" applyAlignment="1">
      <alignment horizontal="center" vertical="center" wrapText="1"/>
    </xf>
    <xf numFmtId="4" fontId="0" fillId="3" borderId="1" xfId="7" applyNumberFormat="1" applyFont="1" applyFill="1" applyBorder="1" applyAlignment="1">
      <alignment horizontal="center" vertical="center"/>
    </xf>
    <xf numFmtId="4" fontId="0" fillId="3" borderId="6" xfId="7" applyNumberFormat="1" applyFont="1" applyFill="1" applyBorder="1" applyAlignment="1">
      <alignment horizontal="center" vertical="center"/>
    </xf>
    <xf numFmtId="4" fontId="0" fillId="3" borderId="5" xfId="7"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2" fontId="0" fillId="3" borderId="1" xfId="0" applyNumberFormat="1" applyFont="1" applyFill="1" applyBorder="1" applyAlignment="1">
      <alignment horizontal="center" vertical="center"/>
    </xf>
    <xf numFmtId="2" fontId="0" fillId="3" borderId="6" xfId="0" applyNumberFormat="1" applyFont="1" applyFill="1" applyBorder="1" applyAlignment="1">
      <alignment horizontal="center" vertical="center"/>
    </xf>
    <xf numFmtId="2" fontId="0" fillId="3" borderId="5" xfId="0" applyNumberFormat="1" applyFont="1" applyFill="1" applyBorder="1" applyAlignment="1">
      <alignment horizontal="center" vertical="center"/>
    </xf>
    <xf numFmtId="2" fontId="0" fillId="3" borderId="6"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0" fillId="3" borderId="1" xfId="0" applyNumberFormat="1" applyFont="1" applyFill="1" applyBorder="1" applyAlignment="1">
      <alignment horizontal="center" vertical="center"/>
    </xf>
    <xf numFmtId="0" fontId="0" fillId="3" borderId="6" xfId="0" applyNumberFormat="1" applyFont="1" applyFill="1" applyBorder="1" applyAlignment="1">
      <alignment horizontal="center" vertical="center"/>
    </xf>
    <xf numFmtId="0" fontId="0" fillId="3" borderId="5" xfId="0" applyNumberFormat="1" applyFont="1" applyFill="1" applyBorder="1" applyAlignment="1">
      <alignment horizontal="center" vertical="center"/>
    </xf>
    <xf numFmtId="0" fontId="0" fillId="3"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2" fontId="7" fillId="3" borderId="1" xfId="0" applyNumberFormat="1" applyFont="1" applyFill="1" applyBorder="1" applyAlignment="1">
      <alignment horizontal="center" vertical="center" wrapText="1"/>
    </xf>
    <xf numFmtId="2" fontId="7" fillId="3" borderId="6"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2" fontId="0" fillId="3" borderId="2" xfId="0" applyNumberFormat="1" applyFont="1" applyFill="1" applyBorder="1" applyAlignment="1">
      <alignment horizontal="center" vertical="center" wrapText="1"/>
    </xf>
    <xf numFmtId="2" fontId="7" fillId="3" borderId="2"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xf>
    <xf numFmtId="4" fontId="7" fillId="3" borderId="6" xfId="0" applyNumberFormat="1" applyFont="1" applyFill="1" applyBorder="1" applyAlignment="1">
      <alignment horizontal="center" vertical="center"/>
    </xf>
    <xf numFmtId="4" fontId="7" fillId="3" borderId="5" xfId="0" applyNumberFormat="1" applyFont="1" applyFill="1" applyBorder="1" applyAlignment="1">
      <alignment horizontal="center" vertical="center"/>
    </xf>
    <xf numFmtId="2" fontId="7" fillId="3" borderId="1" xfId="0" applyNumberFormat="1" applyFont="1" applyFill="1" applyBorder="1" applyAlignment="1">
      <alignment horizontal="center" vertical="center"/>
    </xf>
    <xf numFmtId="2" fontId="7" fillId="3" borderId="6"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4" fontId="7" fillId="3"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6"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7" fillId="3" borderId="6"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4" fontId="0" fillId="3" borderId="2" xfId="7"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3" borderId="2"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3" borderId="5"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32" fillId="3" borderId="1"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xf>
    <xf numFmtId="0" fontId="33" fillId="3" borderId="5"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7" fillId="0" borderId="2" xfId="0" applyFont="1" applyFill="1" applyBorder="1" applyAlignment="1">
      <alignment horizontal="center" vertical="center"/>
    </xf>
    <xf numFmtId="4" fontId="0" fillId="0" borderId="2" xfId="0" applyNumberFormat="1" applyFont="1" applyBorder="1" applyAlignment="1">
      <alignment horizontal="center" vertical="center" wrapText="1"/>
    </xf>
    <xf numFmtId="2" fontId="0" fillId="0" borderId="2" xfId="0" applyNumberFormat="1" applyFont="1" applyBorder="1" applyAlignment="1">
      <alignment horizontal="center" vertical="center"/>
    </xf>
    <xf numFmtId="0" fontId="0" fillId="0" borderId="2"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2" fontId="0" fillId="0" borderId="1" xfId="0" applyNumberFormat="1" applyFont="1" applyFill="1" applyBorder="1" applyAlignment="1">
      <alignment horizontal="center" vertical="center"/>
    </xf>
    <xf numFmtId="2" fontId="0" fillId="0" borderId="5" xfId="0" applyNumberFormat="1"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Border="1" applyAlignment="1">
      <alignment horizontal="center"/>
    </xf>
    <xf numFmtId="4" fontId="4" fillId="2" borderId="2"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4" borderId="7" xfId="0" applyFont="1" applyFill="1" applyBorder="1" applyAlignment="1">
      <alignment horizontal="center"/>
    </xf>
    <xf numFmtId="0" fontId="0" fillId="4" borderId="4" xfId="0" applyFont="1" applyFill="1" applyBorder="1" applyAlignment="1">
      <alignment horizontal="center"/>
    </xf>
    <xf numFmtId="0" fontId="1"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4" fontId="0" fillId="0" borderId="1" xfId="0" applyNumberFormat="1" applyFont="1" applyBorder="1" applyAlignment="1">
      <alignment vertical="center" wrapText="1"/>
    </xf>
    <xf numFmtId="0" fontId="0" fillId="0" borderId="5" xfId="0" applyFont="1" applyBorder="1" applyAlignment="1">
      <alignment vertical="center" wrapText="1"/>
    </xf>
    <xf numFmtId="0" fontId="7"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7" fillId="0" borderId="1" xfId="0" applyFont="1" applyBorder="1" applyAlignment="1">
      <alignment vertical="center" wrapText="1"/>
    </xf>
    <xf numFmtId="0" fontId="7" fillId="0" borderId="5" xfId="0" applyFont="1" applyBorder="1" applyAlignment="1">
      <alignment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 fillId="0" borderId="2" xfId="0" applyFont="1" applyFill="1" applyBorder="1" applyAlignment="1"/>
    <xf numFmtId="0" fontId="0" fillId="0" borderId="2" xfId="0" applyFont="1" applyBorder="1" applyAlignment="1"/>
    <xf numFmtId="0" fontId="0" fillId="0" borderId="1" xfId="0" applyFont="1" applyBorder="1" applyAlignment="1">
      <alignment vertical="center" wrapText="1"/>
    </xf>
    <xf numFmtId="0" fontId="7" fillId="0" borderId="2" xfId="0" applyFont="1" applyBorder="1" applyAlignment="1">
      <alignment horizontal="left" vertical="center" wrapText="1"/>
    </xf>
    <xf numFmtId="4" fontId="7" fillId="0" borderId="1" xfId="0" applyNumberFormat="1" applyFont="1" applyFill="1" applyBorder="1" applyAlignment="1">
      <alignment horizontal="center" vertical="center"/>
    </xf>
    <xf numFmtId="0" fontId="0" fillId="0" borderId="5" xfId="0" applyFont="1" applyBorder="1" applyAlignment="1">
      <alignment horizontal="center" vertical="center"/>
    </xf>
    <xf numFmtId="0" fontId="7" fillId="0" borderId="1" xfId="0" applyFont="1" applyFill="1" applyBorder="1" applyAlignment="1"/>
    <xf numFmtId="0" fontId="0" fillId="0" borderId="5" xfId="0" applyFont="1" applyBorder="1" applyAlignment="1"/>
    <xf numFmtId="0" fontId="7" fillId="0" borderId="1" xfId="0" applyFont="1" applyFill="1" applyBorder="1" applyAlignment="1">
      <alignment horizontal="left" vertical="center" wrapText="1"/>
    </xf>
    <xf numFmtId="0" fontId="0" fillId="0" borderId="5" xfId="0" applyFont="1" applyBorder="1" applyAlignment="1">
      <alignment horizontal="left" vertical="center" wrapText="1"/>
    </xf>
    <xf numFmtId="0" fontId="7" fillId="0" borderId="5" xfId="0" applyFont="1" applyBorder="1" applyAlignment="1">
      <alignment horizontal="left" vertical="center" wrapText="1"/>
    </xf>
    <xf numFmtId="17" fontId="7" fillId="0" borderId="1" xfId="0" applyNumberFormat="1" applyFont="1" applyFill="1" applyBorder="1" applyAlignment="1">
      <alignment horizontal="center" vertical="center" wrapText="1"/>
    </xf>
    <xf numFmtId="0" fontId="1" fillId="0" borderId="1" xfId="0" applyFont="1" applyFill="1" applyBorder="1" applyAlignment="1"/>
    <xf numFmtId="0" fontId="4" fillId="4" borderId="1"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4" borderId="4" xfId="0" applyFill="1" applyBorder="1" applyAlignment="1">
      <alignment horizontal="center"/>
    </xf>
    <xf numFmtId="0" fontId="0" fillId="0" borderId="6" xfId="0"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4" fontId="7" fillId="0" borderId="6"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17" fontId="7"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4" borderId="3" xfId="0" applyFont="1" applyFill="1" applyBorder="1" applyAlignment="1">
      <alignment horizontal="center"/>
    </xf>
    <xf numFmtId="0" fontId="7" fillId="3" borderId="2" xfId="0" applyFont="1" applyFill="1" applyBorder="1" applyAlignment="1">
      <alignment horizontal="center" vertical="center" wrapText="1"/>
    </xf>
    <xf numFmtId="17" fontId="7" fillId="3" borderId="2" xfId="0" applyNumberFormat="1" applyFont="1" applyFill="1" applyBorder="1" applyAlignment="1">
      <alignment horizontal="center" vertical="center" wrapText="1"/>
    </xf>
    <xf numFmtId="43" fontId="7" fillId="0" borderId="2" xfId="8" applyFont="1" applyFill="1" applyBorder="1" applyAlignment="1">
      <alignment horizontal="center" vertical="center"/>
    </xf>
    <xf numFmtId="0" fontId="7" fillId="0" borderId="2"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17" fontId="7" fillId="3" borderId="1" xfId="0" applyNumberFormat="1" applyFont="1" applyFill="1" applyBorder="1" applyAlignment="1">
      <alignment horizontal="center" vertical="center" wrapText="1"/>
    </xf>
    <xf numFmtId="17" fontId="7" fillId="3" borderId="6" xfId="0" applyNumberFormat="1" applyFont="1" applyFill="1" applyBorder="1" applyAlignment="1">
      <alignment horizontal="center" vertical="center" wrapText="1"/>
    </xf>
    <xf numFmtId="17" fontId="7" fillId="3" borderId="5" xfId="0" applyNumberFormat="1" applyFont="1" applyFill="1" applyBorder="1" applyAlignment="1">
      <alignment horizontal="center" vertical="center" wrapText="1"/>
    </xf>
    <xf numFmtId="17" fontId="7" fillId="0"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168" fontId="0" fillId="0" borderId="1" xfId="0" applyNumberFormat="1" applyFont="1" applyFill="1" applyBorder="1" applyAlignment="1">
      <alignment horizontal="center" vertical="center" wrapText="1"/>
    </xf>
    <xf numFmtId="168" fontId="0" fillId="0" borderId="5"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0" fillId="3" borderId="2" xfId="0" applyFont="1" applyFill="1" applyBorder="1" applyAlignment="1">
      <alignment horizontal="center" wrapText="1"/>
    </xf>
    <xf numFmtId="4" fontId="7" fillId="3" borderId="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3" borderId="2" xfId="0" applyFont="1" applyFill="1" applyBorder="1" applyAlignment="1">
      <alignment horizontal="center" vertical="center"/>
    </xf>
    <xf numFmtId="17" fontId="0"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17" fontId="0" fillId="3" borderId="1" xfId="0" applyNumberFormat="1" applyFont="1" applyFill="1" applyBorder="1" applyAlignment="1">
      <alignment horizontal="center" vertical="center" wrapText="1"/>
    </xf>
    <xf numFmtId="17" fontId="0" fillId="3" borderId="5" xfId="0" applyNumberFormat="1" applyFont="1" applyFill="1" applyBorder="1" applyAlignment="1">
      <alignment horizontal="center" vertical="center" wrapText="1"/>
    </xf>
    <xf numFmtId="17" fontId="0" fillId="0" borderId="11"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4" fontId="0" fillId="0" borderId="1"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7" fillId="3" borderId="11"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5" xfId="0" applyFont="1" applyFill="1" applyBorder="1" applyAlignment="1">
      <alignment horizontal="center" vertical="center"/>
    </xf>
    <xf numFmtId="4" fontId="25" fillId="0" borderId="1" xfId="0" applyNumberFormat="1" applyFont="1" applyFill="1" applyBorder="1" applyAlignment="1">
      <alignment horizontal="center" vertical="center" wrapText="1"/>
    </xf>
    <xf numFmtId="4" fontId="25" fillId="0" borderId="5" xfId="0" applyNumberFormat="1" applyFont="1" applyFill="1" applyBorder="1" applyAlignment="1">
      <alignment horizontal="center" vertical="center" wrapText="1"/>
    </xf>
    <xf numFmtId="0" fontId="25" fillId="0" borderId="6" xfId="0" applyFont="1" applyFill="1" applyBorder="1" applyAlignment="1">
      <alignment horizontal="center" vertical="center" wrapText="1"/>
    </xf>
    <xf numFmtId="4" fontId="25" fillId="0" borderId="6" xfId="0" applyNumberFormat="1"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6"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49" fontId="25" fillId="0" borderId="1" xfId="0" applyNumberFormat="1" applyFont="1" applyFill="1" applyBorder="1" applyAlignment="1">
      <alignment horizontal="center" vertical="center"/>
    </xf>
    <xf numFmtId="49" fontId="25" fillId="0" borderId="6"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xf>
    <xf numFmtId="0" fontId="25" fillId="0" borderId="6" xfId="0" applyNumberFormat="1" applyFont="1" applyFill="1" applyBorder="1" applyAlignment="1">
      <alignment horizontal="center" vertical="center"/>
    </xf>
    <xf numFmtId="0" fontId="25" fillId="0" borderId="5" xfId="0" applyNumberFormat="1"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5" xfId="0" applyFont="1" applyFill="1" applyBorder="1" applyAlignment="1">
      <alignment horizontal="center" vertical="center"/>
    </xf>
    <xf numFmtId="4" fontId="35" fillId="0" borderId="1" xfId="0" applyNumberFormat="1" applyFont="1" applyFill="1" applyBorder="1" applyAlignment="1">
      <alignment horizontal="center" vertical="center" wrapText="1"/>
    </xf>
    <xf numFmtId="4" fontId="35" fillId="0" borderId="6" xfId="0" applyNumberFormat="1" applyFont="1" applyFill="1" applyBorder="1" applyAlignment="1">
      <alignment horizontal="center" vertical="center" wrapText="1"/>
    </xf>
    <xf numFmtId="4" fontId="35" fillId="0" borderId="5" xfId="0" applyNumberFormat="1" applyFont="1" applyFill="1" applyBorder="1" applyAlignment="1">
      <alignment horizontal="center" vertical="center" wrapText="1"/>
    </xf>
    <xf numFmtId="17" fontId="25" fillId="0" borderId="1" xfId="0" applyNumberFormat="1" applyFont="1" applyFill="1" applyBorder="1" applyAlignment="1">
      <alignment horizontal="center" vertical="center" wrapText="1"/>
    </xf>
    <xf numFmtId="17" fontId="25" fillId="0" borderId="6" xfId="0" applyNumberFormat="1" applyFont="1" applyFill="1" applyBorder="1" applyAlignment="1">
      <alignment horizontal="center" vertical="center" wrapText="1"/>
    </xf>
    <xf numFmtId="17" fontId="25" fillId="0" borderId="5"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xf>
    <xf numFmtId="4" fontId="25" fillId="0" borderId="5" xfId="0" applyNumberFormat="1" applyFont="1" applyFill="1" applyBorder="1" applyAlignment="1">
      <alignment horizontal="center" vertical="center"/>
    </xf>
    <xf numFmtId="0" fontId="35" fillId="0" borderId="1"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5" xfId="0" applyFont="1" applyFill="1" applyBorder="1" applyAlignment="1">
      <alignment horizontal="left" vertical="center" wrapText="1"/>
    </xf>
    <xf numFmtId="17" fontId="23" fillId="0" borderId="1" xfId="0" applyNumberFormat="1" applyFont="1" applyFill="1" applyBorder="1" applyAlignment="1">
      <alignment horizontal="center" vertical="center" wrapText="1"/>
    </xf>
    <xf numFmtId="17" fontId="23" fillId="0" borderId="5"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xf>
    <xf numFmtId="4" fontId="23" fillId="0" borderId="5"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xf>
    <xf numFmtId="49" fontId="23" fillId="0" borderId="1" xfId="0" applyNumberFormat="1" applyFont="1" applyFill="1" applyBorder="1" applyAlignment="1">
      <alignment horizontal="center" vertical="center"/>
    </xf>
    <xf numFmtId="49" fontId="23" fillId="0" borderId="5"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5"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4" fillId="4" borderId="1"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3" fillId="4" borderId="4" xfId="0" applyFont="1" applyFill="1" applyBorder="1" applyAlignment="1">
      <alignment horizontal="center"/>
    </xf>
    <xf numFmtId="4" fontId="24" fillId="4" borderId="2" xfId="0" applyNumberFormat="1" applyFont="1" applyFill="1" applyBorder="1" applyAlignment="1">
      <alignment horizontal="center" vertical="center" wrapText="1"/>
    </xf>
    <xf numFmtId="0" fontId="33" fillId="4" borderId="1" xfId="0" applyFont="1" applyFill="1" applyBorder="1" applyAlignment="1">
      <alignment horizontal="center" vertical="center"/>
    </xf>
    <xf numFmtId="0" fontId="33" fillId="4" borderId="5" xfId="0" applyFont="1" applyFill="1" applyBorder="1" applyAlignment="1">
      <alignment horizontal="center" vertical="center"/>
    </xf>
    <xf numFmtId="0" fontId="33" fillId="4" borderId="1"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3" xfId="0" applyFont="1" applyFill="1" applyBorder="1" applyAlignment="1">
      <alignment horizontal="center" vertical="center" wrapText="1"/>
    </xf>
    <xf numFmtId="4" fontId="33" fillId="4" borderId="2"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33" fillId="4" borderId="2" xfId="3"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7" fillId="4" borderId="2" xfId="2" applyFont="1" applyFill="1" applyBorder="1" applyAlignment="1">
      <alignment horizontal="center" vertical="center" wrapText="1"/>
    </xf>
    <xf numFmtId="0" fontId="33" fillId="4" borderId="3" xfId="3" applyFont="1" applyFill="1" applyBorder="1" applyAlignment="1">
      <alignment horizontal="center" vertical="center" wrapText="1"/>
    </xf>
    <xf numFmtId="0" fontId="33" fillId="4" borderId="4" xfId="3"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6" xfId="0" applyFont="1" applyFill="1" applyBorder="1" applyAlignment="1">
      <alignment vertical="center" wrapText="1"/>
    </xf>
    <xf numFmtId="0" fontId="7" fillId="0" borderId="5"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43" fontId="7" fillId="0" borderId="2" xfId="8"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17" fontId="0" fillId="0" borderId="6"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4" fontId="32" fillId="0" borderId="1" xfId="0" applyNumberFormat="1" applyFont="1" applyBorder="1" applyAlignment="1">
      <alignment horizontal="center" vertical="center" wrapText="1"/>
    </xf>
    <xf numFmtId="4" fontId="0" fillId="0" borderId="2" xfId="0" applyNumberFormat="1" applyFont="1" applyBorder="1" applyAlignment="1"/>
    <xf numFmtId="0" fontId="32" fillId="0" borderId="2" xfId="0" applyFont="1" applyBorder="1" applyAlignment="1">
      <alignment horizontal="center" vertical="center" wrapText="1"/>
    </xf>
    <xf numFmtId="4" fontId="0" fillId="0" borderId="2" xfId="0" applyNumberFormat="1" applyFont="1" applyBorder="1" applyAlignment="1">
      <alignment horizontal="center" vertical="center"/>
    </xf>
    <xf numFmtId="0" fontId="7" fillId="0" borderId="1" xfId="0" applyFont="1" applyFill="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vertical="center"/>
    </xf>
    <xf numFmtId="0" fontId="0" fillId="0" borderId="5" xfId="0" applyFont="1" applyBorder="1" applyAlignment="1">
      <alignment vertical="center"/>
    </xf>
    <xf numFmtId="4" fontId="0" fillId="0" borderId="6" xfId="0" applyNumberFormat="1" applyFont="1" applyBorder="1" applyAlignment="1">
      <alignment horizontal="center" vertical="center"/>
    </xf>
    <xf numFmtId="4" fontId="0" fillId="0" borderId="5" xfId="0" applyNumberFormat="1" applyFont="1" applyBorder="1" applyAlignment="1">
      <alignment horizontal="center" vertical="center"/>
    </xf>
    <xf numFmtId="0" fontId="0" fillId="0" borderId="2" xfId="0" applyFont="1" applyFill="1" applyBorder="1" applyAlignment="1">
      <alignment vertical="center"/>
    </xf>
    <xf numFmtId="4" fontId="0" fillId="0" borderId="2" xfId="0" applyNumberFormat="1" applyFont="1" applyFill="1" applyBorder="1" applyAlignment="1">
      <alignment vertical="center"/>
    </xf>
    <xf numFmtId="0" fontId="7" fillId="0" borderId="2" xfId="0" applyFont="1" applyFill="1" applyBorder="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wrapText="1"/>
    </xf>
    <xf numFmtId="0" fontId="0" fillId="0" borderId="2" xfId="0" applyFont="1" applyBorder="1" applyAlignment="1">
      <alignment vertical="center"/>
    </xf>
    <xf numFmtId="17" fontId="7" fillId="0" borderId="2" xfId="0" applyNumberFormat="1" applyFont="1" applyFill="1" applyBorder="1" applyAlignment="1">
      <alignment horizontal="center" vertical="center"/>
    </xf>
    <xf numFmtId="0" fontId="45" fillId="0" borderId="1" xfId="0" applyFont="1" applyFill="1" applyBorder="1" applyAlignment="1">
      <alignment horizontal="center" vertical="center" wrapText="1"/>
    </xf>
    <xf numFmtId="4" fontId="45" fillId="0" borderId="1" xfId="0" applyNumberFormat="1"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14" xfId="0" applyFont="1" applyFill="1" applyBorder="1" applyAlignment="1">
      <alignment vertical="center"/>
    </xf>
    <xf numFmtId="0" fontId="0" fillId="0" borderId="18" xfId="0" applyFont="1" applyFill="1" applyBorder="1" applyAlignment="1">
      <alignment vertical="center"/>
    </xf>
    <xf numFmtId="0" fontId="0" fillId="0" borderId="5" xfId="0" applyFont="1" applyBorder="1" applyAlignment="1">
      <alignment horizontal="center"/>
    </xf>
    <xf numFmtId="0" fontId="0" fillId="0" borderId="6" xfId="0" applyFont="1" applyBorder="1" applyAlignment="1">
      <alignment horizontal="center"/>
    </xf>
    <xf numFmtId="0" fontId="7" fillId="0" borderId="5" xfId="0" applyFont="1" applyBorder="1" applyAlignment="1">
      <alignment horizontal="center"/>
    </xf>
    <xf numFmtId="0" fontId="0" fillId="0" borderId="1" xfId="0" applyNumberFormat="1" applyFont="1" applyBorder="1" applyAlignment="1">
      <alignment horizontal="center" vertical="center" wrapText="1"/>
    </xf>
    <xf numFmtId="0" fontId="0" fillId="0" borderId="5" xfId="0" applyFont="1" applyFill="1" applyBorder="1" applyAlignment="1">
      <alignment horizontal="center"/>
    </xf>
    <xf numFmtId="49" fontId="0" fillId="0" borderId="5" xfId="0" applyNumberFormat="1" applyFont="1" applyBorder="1" applyAlignment="1">
      <alignment horizontal="center" vertical="center" wrapText="1"/>
    </xf>
    <xf numFmtId="0" fontId="0" fillId="0" borderId="5" xfId="0" applyFont="1" applyBorder="1" applyAlignment="1">
      <alignment wrapText="1"/>
    </xf>
    <xf numFmtId="4" fontId="7" fillId="0" borderId="1" xfId="0" applyNumberFormat="1"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13" fillId="4" borderId="2" xfId="0"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18"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4" fontId="4" fillId="3" borderId="1" xfId="0" applyNumberFormat="1" applyFont="1" applyFill="1" applyBorder="1" applyAlignment="1">
      <alignment horizontal="center" vertical="center"/>
    </xf>
    <xf numFmtId="4" fontId="4" fillId="3" borderId="6"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4" fontId="4" fillId="3" borderId="1"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5"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27" fillId="4" borderId="1"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4" xfId="0" applyFont="1" applyFill="1" applyBorder="1" applyAlignment="1">
      <alignment horizontal="center" vertical="center" wrapText="1"/>
    </xf>
    <xf numFmtId="4" fontId="27" fillId="4" borderId="3" xfId="0" applyNumberFormat="1" applyFont="1" applyFill="1" applyBorder="1" applyAlignment="1">
      <alignment horizontal="center" vertical="center" wrapText="1"/>
    </xf>
    <xf numFmtId="4" fontId="27" fillId="4"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5" borderId="8" xfId="0" applyFont="1" applyFill="1" applyBorder="1" applyAlignment="1">
      <alignment horizontal="center" vertical="center"/>
    </xf>
    <xf numFmtId="4" fontId="0" fillId="5" borderId="8" xfId="0" applyNumberFormat="1" applyFont="1" applyFill="1" applyBorder="1" applyAlignment="1">
      <alignment horizontal="center" vertical="center" wrapText="1"/>
    </xf>
    <xf numFmtId="0" fontId="0" fillId="5" borderId="8" xfId="0"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4" fontId="7" fillId="0" borderId="6" xfId="7" applyNumberFormat="1" applyFont="1" applyFill="1" applyBorder="1" applyAlignment="1">
      <alignment horizontal="center" vertical="center" wrapText="1"/>
    </xf>
    <xf numFmtId="4" fontId="7" fillId="0" borderId="5" xfId="7"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1" xfId="0" quotePrefix="1" applyNumberFormat="1" applyFont="1" applyFill="1" applyBorder="1" applyAlignment="1">
      <alignment horizontal="center" vertical="center"/>
    </xf>
    <xf numFmtId="4" fontId="7" fillId="0" borderId="6" xfId="0" quotePrefix="1" applyNumberFormat="1" applyFont="1" applyFill="1" applyBorder="1" applyAlignment="1">
      <alignment horizontal="center" vertical="center"/>
    </xf>
    <xf numFmtId="4" fontId="7" fillId="0" borderId="5" xfId="0" quotePrefix="1"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ont="1" applyBorder="1" applyAlignment="1">
      <alignment horizontal="center" wrapText="1"/>
    </xf>
    <xf numFmtId="17" fontId="7" fillId="0" borderId="1" xfId="0" quotePrefix="1" applyNumberFormat="1" applyFont="1" applyFill="1" applyBorder="1" applyAlignment="1">
      <alignment horizontal="center" vertical="center" wrapText="1"/>
    </xf>
    <xf numFmtId="17" fontId="7" fillId="0" borderId="6" xfId="0" quotePrefix="1" applyNumberFormat="1" applyFont="1" applyFill="1" applyBorder="1" applyAlignment="1">
      <alignment horizontal="center" vertical="center" wrapText="1"/>
    </xf>
    <xf numFmtId="17" fontId="7" fillId="0" borderId="5" xfId="0" quotePrefix="1" applyNumberFormat="1" applyFont="1" applyFill="1" applyBorder="1" applyAlignment="1">
      <alignment horizontal="center" vertical="center" wrapText="1"/>
    </xf>
    <xf numFmtId="0" fontId="17" fillId="0" borderId="0" xfId="0" applyFont="1" applyAlignment="1">
      <alignment horizontal="left" vertical="center" wrapText="1"/>
    </xf>
    <xf numFmtId="0" fontId="0" fillId="4" borderId="4" xfId="0"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4" fillId="4" borderId="2" xfId="0" applyFont="1" applyFill="1" applyBorder="1" applyAlignment="1">
      <alignment horizontal="center" vertical="center"/>
    </xf>
    <xf numFmtId="4" fontId="7" fillId="0" borderId="2" xfId="0" applyNumberFormat="1" applyFont="1" applyFill="1" applyBorder="1" applyAlignment="1" applyProtection="1">
      <alignment horizontal="center" vertical="center" wrapText="1"/>
      <protection locked="0"/>
    </xf>
    <xf numFmtId="4" fontId="0" fillId="0" borderId="2" xfId="0" applyNumberFormat="1" applyFont="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4" xfId="0" applyFill="1" applyBorder="1" applyAlignment="1">
      <alignment horizontal="center" wrapText="1"/>
    </xf>
    <xf numFmtId="0" fontId="0" fillId="3" borderId="0" xfId="0" applyFont="1" applyFill="1" applyBorder="1" applyAlignment="1">
      <alignment horizontal="center"/>
    </xf>
    <xf numFmtId="0" fontId="0" fillId="0" borderId="4" xfId="0" applyFont="1" applyBorder="1" applyAlignment="1">
      <alignment horizontal="center"/>
    </xf>
  </cellXfs>
  <cellStyles count="10">
    <cellStyle name="Dziesiętny" xfId="8" builtinId="3"/>
    <cellStyle name="Dziesiętny [0] 2" xfId="5" xr:uid="{00000000-0005-0000-0000-000001000000}"/>
    <cellStyle name="Dziesiętny 2" xfId="6" xr:uid="{00000000-0005-0000-0000-000002000000}"/>
    <cellStyle name="Excel Built-in Normal" xfId="1" xr:uid="{00000000-0005-0000-0000-000003000000}"/>
    <cellStyle name="Normalny" xfId="0" builtinId="0"/>
    <cellStyle name="Normalny 3" xfId="2" xr:uid="{00000000-0005-0000-0000-000005000000}"/>
    <cellStyle name="Normalny 4" xfId="3" xr:uid="{00000000-0005-0000-0000-000006000000}"/>
    <cellStyle name="Normalny 6" xfId="9" xr:uid="{00000000-0005-0000-0000-000007000000}"/>
    <cellStyle name="Walutowy" xfId="7" builtinId="4"/>
    <cellStyle name="Walutowy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workbookViewId="0">
      <selection activeCell="H15" sqref="H15"/>
    </sheetView>
  </sheetViews>
  <sheetFormatPr defaultRowHeight="15" x14ac:dyDescent="0.25"/>
  <cols>
    <col min="1" max="1" width="26.5703125" style="299" customWidth="1"/>
    <col min="2" max="2" width="9.140625" style="299"/>
    <col min="3" max="3" width="13.85546875" style="299" customWidth="1"/>
    <col min="4" max="4" width="9.140625" style="299"/>
    <col min="5" max="5" width="13" style="299" customWidth="1"/>
    <col min="6" max="6" width="12.42578125" style="299" bestFit="1" customWidth="1"/>
    <col min="7" max="7" width="14.140625" style="299" customWidth="1"/>
    <col min="8" max="8" width="15.140625" style="299" customWidth="1"/>
    <col min="9" max="16384" width="9.140625" style="299"/>
  </cols>
  <sheetData>
    <row r="1" spans="1:7" x14ac:dyDescent="0.25">
      <c r="A1" s="446" t="s">
        <v>3487</v>
      </c>
    </row>
    <row r="2" spans="1:7" x14ac:dyDescent="0.25">
      <c r="A2" s="446"/>
    </row>
    <row r="3" spans="1:7" ht="32.25" customHeight="1" x14ac:dyDescent="0.25">
      <c r="A3" s="630" t="s">
        <v>3430</v>
      </c>
      <c r="B3" s="630"/>
      <c r="C3" s="630"/>
      <c r="D3" s="630"/>
      <c r="E3" s="630"/>
    </row>
    <row r="4" spans="1:7" x14ac:dyDescent="0.25">
      <c r="A4" s="631"/>
      <c r="B4" s="631" t="s">
        <v>618</v>
      </c>
      <c r="C4" s="631"/>
      <c r="D4" s="631" t="s">
        <v>619</v>
      </c>
      <c r="E4" s="631"/>
    </row>
    <row r="5" spans="1:7" x14ac:dyDescent="0.25">
      <c r="A5" s="631"/>
      <c r="B5" s="461" t="s">
        <v>3394</v>
      </c>
      <c r="C5" s="461" t="s">
        <v>621</v>
      </c>
      <c r="D5" s="461" t="s">
        <v>3394</v>
      </c>
      <c r="E5" s="461" t="s">
        <v>621</v>
      </c>
    </row>
    <row r="6" spans="1:7" ht="15" customHeight="1" x14ac:dyDescent="0.25">
      <c r="A6" s="462" t="s">
        <v>3395</v>
      </c>
      <c r="B6" s="307">
        <v>8</v>
      </c>
      <c r="C6" s="308">
        <v>182000</v>
      </c>
      <c r="D6" s="309">
        <v>8</v>
      </c>
      <c r="E6" s="312">
        <v>320396.65000000002</v>
      </c>
      <c r="G6" s="503"/>
    </row>
    <row r="7" spans="1:7" x14ac:dyDescent="0.25">
      <c r="A7" s="462" t="s">
        <v>3396</v>
      </c>
      <c r="B7" s="307">
        <v>7</v>
      </c>
      <c r="C7" s="308">
        <v>270250</v>
      </c>
      <c r="D7" s="309">
        <v>11</v>
      </c>
      <c r="E7" s="308">
        <v>341372.58</v>
      </c>
      <c r="G7" s="503"/>
    </row>
    <row r="8" spans="1:7" x14ac:dyDescent="0.25">
      <c r="A8" s="462" t="s">
        <v>3397</v>
      </c>
      <c r="B8" s="309">
        <v>10</v>
      </c>
      <c r="C8" s="308">
        <v>410000</v>
      </c>
      <c r="D8" s="307">
        <v>19</v>
      </c>
      <c r="E8" s="308">
        <v>836319.08</v>
      </c>
      <c r="G8" s="503"/>
    </row>
    <row r="9" spans="1:7" x14ac:dyDescent="0.25">
      <c r="A9" s="462" t="s">
        <v>3398</v>
      </c>
      <c r="B9" s="307">
        <v>16</v>
      </c>
      <c r="C9" s="308">
        <v>320000</v>
      </c>
      <c r="D9" s="309">
        <v>22</v>
      </c>
      <c r="E9" s="308">
        <v>432238.77</v>
      </c>
      <c r="F9" s="301"/>
      <c r="G9" s="503"/>
    </row>
    <row r="10" spans="1:7" x14ac:dyDescent="0.25">
      <c r="A10" s="462" t="s">
        <v>3399</v>
      </c>
      <c r="B10" s="307">
        <v>5</v>
      </c>
      <c r="C10" s="308">
        <v>215000</v>
      </c>
      <c r="D10" s="307">
        <v>10</v>
      </c>
      <c r="E10" s="308">
        <v>492684.84</v>
      </c>
      <c r="G10" s="503"/>
    </row>
    <row r="11" spans="1:7" x14ac:dyDescent="0.25">
      <c r="A11" s="462" t="s">
        <v>3400</v>
      </c>
      <c r="B11" s="307">
        <v>2</v>
      </c>
      <c r="C11" s="308">
        <v>177950</v>
      </c>
      <c r="D11" s="309">
        <v>12</v>
      </c>
      <c r="E11" s="308">
        <v>1126962.45</v>
      </c>
      <c r="G11" s="503"/>
    </row>
    <row r="12" spans="1:7" x14ac:dyDescent="0.25">
      <c r="A12" s="462" t="s">
        <v>3401</v>
      </c>
      <c r="B12" s="307">
        <v>11</v>
      </c>
      <c r="C12" s="308">
        <v>481754.33</v>
      </c>
      <c r="D12" s="309">
        <v>36</v>
      </c>
      <c r="E12" s="308">
        <v>832490.06</v>
      </c>
      <c r="G12" s="503"/>
    </row>
    <row r="13" spans="1:7" ht="15" customHeight="1" x14ac:dyDescent="0.25">
      <c r="A13" s="462" t="s">
        <v>3402</v>
      </c>
      <c r="B13" s="307">
        <v>8</v>
      </c>
      <c r="C13" s="308">
        <v>247000</v>
      </c>
      <c r="D13" s="309">
        <v>12</v>
      </c>
      <c r="E13" s="308">
        <v>201432.76</v>
      </c>
      <c r="G13" s="503"/>
    </row>
    <row r="14" spans="1:7" x14ac:dyDescent="0.25">
      <c r="A14" s="462" t="s">
        <v>3403</v>
      </c>
      <c r="B14" s="307">
        <v>2</v>
      </c>
      <c r="C14" s="308">
        <v>310000</v>
      </c>
      <c r="D14" s="309">
        <v>17</v>
      </c>
      <c r="E14" s="308">
        <v>348393.69</v>
      </c>
      <c r="G14" s="503"/>
    </row>
    <row r="15" spans="1:7" x14ac:dyDescent="0.25">
      <c r="A15" s="462" t="s">
        <v>3404</v>
      </c>
      <c r="B15" s="307">
        <v>12</v>
      </c>
      <c r="C15" s="308">
        <v>292410</v>
      </c>
      <c r="D15" s="309">
        <v>23</v>
      </c>
      <c r="E15" s="308">
        <v>631542.94999999995</v>
      </c>
      <c r="G15" s="503"/>
    </row>
    <row r="16" spans="1:7" x14ac:dyDescent="0.25">
      <c r="A16" s="462" t="s">
        <v>3405</v>
      </c>
      <c r="B16" s="307">
        <v>2</v>
      </c>
      <c r="C16" s="308">
        <v>101080</v>
      </c>
      <c r="D16" s="309">
        <v>20</v>
      </c>
      <c r="E16" s="308">
        <v>750556.32</v>
      </c>
      <c r="G16" s="503"/>
    </row>
    <row r="17" spans="1:8" x14ac:dyDescent="0.25">
      <c r="A17" s="462" t="s">
        <v>3406</v>
      </c>
      <c r="B17" s="307">
        <v>2</v>
      </c>
      <c r="C17" s="308">
        <v>185000</v>
      </c>
      <c r="D17" s="309">
        <v>14</v>
      </c>
      <c r="E17" s="312">
        <v>411034.13</v>
      </c>
      <c r="G17" s="503"/>
    </row>
    <row r="18" spans="1:8" x14ac:dyDescent="0.25">
      <c r="A18" s="462" t="s">
        <v>3407</v>
      </c>
      <c r="B18" s="307">
        <v>7</v>
      </c>
      <c r="C18" s="308">
        <v>129096.99</v>
      </c>
      <c r="D18" s="309">
        <v>8</v>
      </c>
      <c r="E18" s="308">
        <v>237325.09</v>
      </c>
      <c r="G18" s="503"/>
    </row>
    <row r="19" spans="1:8" x14ac:dyDescent="0.25">
      <c r="A19" s="462" t="s">
        <v>3408</v>
      </c>
      <c r="B19" s="307">
        <v>5</v>
      </c>
      <c r="C19" s="308">
        <v>195270</v>
      </c>
      <c r="D19" s="309">
        <v>5</v>
      </c>
      <c r="E19" s="308">
        <v>158356.47</v>
      </c>
      <c r="G19" s="503"/>
    </row>
    <row r="20" spans="1:8" x14ac:dyDescent="0.25">
      <c r="A20" s="462" t="s">
        <v>3409</v>
      </c>
      <c r="B20" s="307">
        <v>14</v>
      </c>
      <c r="C20" s="308">
        <v>505000</v>
      </c>
      <c r="D20" s="309">
        <v>22</v>
      </c>
      <c r="E20" s="308">
        <v>517562.55000000005</v>
      </c>
      <c r="G20" s="503"/>
    </row>
    <row r="21" spans="1:8" x14ac:dyDescent="0.25">
      <c r="A21" s="462" t="s">
        <v>3410</v>
      </c>
      <c r="B21" s="447">
        <v>12</v>
      </c>
      <c r="C21" s="448">
        <v>455019.53</v>
      </c>
      <c r="D21" s="447">
        <v>22</v>
      </c>
      <c r="E21" s="448">
        <v>563974.19999999995</v>
      </c>
      <c r="G21" s="503"/>
    </row>
    <row r="22" spans="1:8" x14ac:dyDescent="0.25">
      <c r="A22" s="463" t="s">
        <v>3411</v>
      </c>
      <c r="B22" s="405">
        <v>37</v>
      </c>
      <c r="C22" s="400">
        <v>11025398.550000001</v>
      </c>
      <c r="D22" s="398">
        <v>42</v>
      </c>
      <c r="E22" s="400">
        <v>6751066.04</v>
      </c>
      <c r="G22" s="503"/>
    </row>
    <row r="23" spans="1:8" ht="30" x14ac:dyDescent="0.25">
      <c r="A23" s="463" t="s">
        <v>3412</v>
      </c>
      <c r="B23" s="405">
        <v>8</v>
      </c>
      <c r="C23" s="400">
        <v>492301.01</v>
      </c>
      <c r="D23" s="9">
        <v>3</v>
      </c>
      <c r="E23" s="449">
        <v>424525.76</v>
      </c>
      <c r="G23" s="301"/>
      <c r="H23" s="301"/>
    </row>
    <row r="24" spans="1:8" x14ac:dyDescent="0.25">
      <c r="A24" s="462" t="s">
        <v>3413</v>
      </c>
      <c r="B24" s="307">
        <v>4</v>
      </c>
      <c r="C24" s="308">
        <v>105956.37</v>
      </c>
      <c r="D24" s="309">
        <v>1</v>
      </c>
      <c r="E24" s="312">
        <v>79820.19</v>
      </c>
      <c r="G24" s="503"/>
    </row>
    <row r="25" spans="1:8" x14ac:dyDescent="0.25">
      <c r="A25" s="462" t="s">
        <v>3414</v>
      </c>
      <c r="B25" s="450">
        <v>3</v>
      </c>
      <c r="C25" s="451">
        <v>77670.37</v>
      </c>
      <c r="D25" s="452">
        <v>1</v>
      </c>
      <c r="E25" s="453">
        <v>39884.9</v>
      </c>
      <c r="G25" s="503"/>
    </row>
    <row r="26" spans="1:8" x14ac:dyDescent="0.25">
      <c r="A26" s="462" t="s">
        <v>3415</v>
      </c>
      <c r="B26" s="401">
        <v>6</v>
      </c>
      <c r="C26" s="356">
        <v>186132.46</v>
      </c>
      <c r="D26" s="454">
        <v>1</v>
      </c>
      <c r="E26" s="455">
        <v>22810</v>
      </c>
      <c r="G26" s="503"/>
    </row>
    <row r="27" spans="1:8" x14ac:dyDescent="0.25">
      <c r="A27" s="462" t="s">
        <v>3416</v>
      </c>
      <c r="B27" s="307">
        <v>10</v>
      </c>
      <c r="C27" s="308">
        <v>191753.5</v>
      </c>
      <c r="D27" s="456" t="s">
        <v>153</v>
      </c>
      <c r="E27" s="458" t="s">
        <v>153</v>
      </c>
      <c r="G27" s="503"/>
    </row>
    <row r="28" spans="1:8" x14ac:dyDescent="0.25">
      <c r="A28" s="462" t="s">
        <v>3417</v>
      </c>
      <c r="B28" s="401">
        <v>6</v>
      </c>
      <c r="C28" s="356">
        <v>139846.5</v>
      </c>
      <c r="D28" s="454">
        <v>1</v>
      </c>
      <c r="E28" s="455">
        <v>20153.5</v>
      </c>
      <c r="G28" s="503"/>
    </row>
    <row r="29" spans="1:8" x14ac:dyDescent="0.25">
      <c r="A29" s="462" t="s">
        <v>3418</v>
      </c>
      <c r="B29" s="307">
        <v>4</v>
      </c>
      <c r="C29" s="308">
        <v>148000</v>
      </c>
      <c r="D29" s="309">
        <v>1</v>
      </c>
      <c r="E29" s="399">
        <v>20963.5</v>
      </c>
      <c r="G29" s="503"/>
    </row>
    <row r="30" spans="1:8" x14ac:dyDescent="0.25">
      <c r="A30" s="462" t="s">
        <v>3419</v>
      </c>
      <c r="B30" s="307">
        <v>9</v>
      </c>
      <c r="C30" s="308">
        <v>105600</v>
      </c>
      <c r="D30" s="452">
        <v>1</v>
      </c>
      <c r="E30" s="457">
        <v>40161.5</v>
      </c>
      <c r="G30" s="503"/>
    </row>
    <row r="31" spans="1:8" x14ac:dyDescent="0.25">
      <c r="A31" s="462" t="s">
        <v>3420</v>
      </c>
      <c r="B31" s="307">
        <v>5</v>
      </c>
      <c r="C31" s="308">
        <v>132600</v>
      </c>
      <c r="D31" s="452">
        <v>1</v>
      </c>
      <c r="E31" s="459">
        <v>20716</v>
      </c>
      <c r="G31" s="503"/>
    </row>
    <row r="32" spans="1:8" x14ac:dyDescent="0.25">
      <c r="A32" s="462" t="s">
        <v>3421</v>
      </c>
      <c r="B32" s="401">
        <v>2</v>
      </c>
      <c r="C32" s="356">
        <v>194400</v>
      </c>
      <c r="D32" s="401">
        <v>1</v>
      </c>
      <c r="E32" s="356">
        <v>48600</v>
      </c>
      <c r="G32" s="503"/>
    </row>
    <row r="33" spans="1:8" x14ac:dyDescent="0.25">
      <c r="A33" s="462" t="s">
        <v>3422</v>
      </c>
      <c r="B33" s="307">
        <v>4</v>
      </c>
      <c r="C33" s="308">
        <v>100000</v>
      </c>
      <c r="D33" s="452">
        <v>2</v>
      </c>
      <c r="E33" s="459">
        <v>29168.04</v>
      </c>
      <c r="G33" s="503"/>
    </row>
    <row r="34" spans="1:8" x14ac:dyDescent="0.25">
      <c r="A34" s="462" t="s">
        <v>3423</v>
      </c>
      <c r="B34" s="307">
        <v>4</v>
      </c>
      <c r="C34" s="308">
        <v>82449.210000000006</v>
      </c>
      <c r="D34" s="452">
        <v>2</v>
      </c>
      <c r="E34" s="459">
        <v>46614.5</v>
      </c>
      <c r="G34" s="503"/>
    </row>
    <row r="35" spans="1:8" x14ac:dyDescent="0.25">
      <c r="A35" s="462" t="s">
        <v>3424</v>
      </c>
      <c r="B35" s="307">
        <v>5</v>
      </c>
      <c r="C35" s="308">
        <v>204213.5</v>
      </c>
      <c r="D35" s="309">
        <v>1</v>
      </c>
      <c r="E35" s="312">
        <v>20786.5</v>
      </c>
      <c r="G35" s="503"/>
    </row>
    <row r="36" spans="1:8" x14ac:dyDescent="0.25">
      <c r="A36" s="462" t="s">
        <v>3425</v>
      </c>
      <c r="B36" s="447">
        <v>5</v>
      </c>
      <c r="C36" s="459">
        <v>242170</v>
      </c>
      <c r="D36" s="452">
        <v>1</v>
      </c>
      <c r="E36" s="459">
        <v>77165.38</v>
      </c>
      <c r="G36" s="503"/>
    </row>
    <row r="37" spans="1:8" x14ac:dyDescent="0.25">
      <c r="A37" s="462" t="s">
        <v>3426</v>
      </c>
      <c r="B37" s="307">
        <v>6</v>
      </c>
      <c r="C37" s="308">
        <v>129967.02</v>
      </c>
      <c r="D37" s="309">
        <v>1</v>
      </c>
      <c r="E37" s="312">
        <v>20246.5</v>
      </c>
      <c r="G37" s="503"/>
    </row>
    <row r="38" spans="1:8" x14ac:dyDescent="0.25">
      <c r="A38" s="462" t="s">
        <v>3427</v>
      </c>
      <c r="B38" s="307">
        <v>11</v>
      </c>
      <c r="C38" s="308">
        <v>345531.05</v>
      </c>
      <c r="D38" s="401">
        <v>1</v>
      </c>
      <c r="E38" s="457">
        <v>20963.5</v>
      </c>
      <c r="G38" s="503"/>
    </row>
    <row r="39" spans="1:8" x14ac:dyDescent="0.25">
      <c r="A39" s="462" t="s">
        <v>3428</v>
      </c>
      <c r="B39" s="307">
        <v>6</v>
      </c>
      <c r="C39" s="308">
        <v>163946.13</v>
      </c>
      <c r="D39" s="452">
        <v>1</v>
      </c>
      <c r="E39" s="457">
        <v>22028.5</v>
      </c>
      <c r="G39" s="503"/>
    </row>
    <row r="40" spans="1:8" x14ac:dyDescent="0.25">
      <c r="A40" s="462" t="s">
        <v>3429</v>
      </c>
      <c r="B40" s="460">
        <f>SUM(B6:B39)</f>
        <v>258</v>
      </c>
      <c r="C40" s="457">
        <f t="shared" ref="C40:E40" si="0">SUM(C6:C39)</f>
        <v>18544766.52</v>
      </c>
      <c r="D40" s="460">
        <f t="shared" si="0"/>
        <v>323</v>
      </c>
      <c r="E40" s="457">
        <f t="shared" si="0"/>
        <v>15908316.899999999</v>
      </c>
      <c r="F40" s="301"/>
      <c r="G40" s="301"/>
      <c r="H40" s="301"/>
    </row>
    <row r="41" spans="1:8" x14ac:dyDescent="0.25">
      <c r="H41" s="521"/>
    </row>
    <row r="42" spans="1:8" x14ac:dyDescent="0.25">
      <c r="H42" s="301"/>
    </row>
    <row r="44" spans="1:8" x14ac:dyDescent="0.25">
      <c r="C44" s="504"/>
    </row>
    <row r="47" spans="1:8" x14ac:dyDescent="0.25">
      <c r="E47" s="301"/>
    </row>
    <row r="49" spans="4:4" x14ac:dyDescent="0.25">
      <c r="D49" s="503"/>
    </row>
  </sheetData>
  <mergeCells count="4">
    <mergeCell ref="A3:E3"/>
    <mergeCell ref="A4:A5"/>
    <mergeCell ref="B4:C4"/>
    <mergeCell ref="D4:E4"/>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30"/>
  <sheetViews>
    <sheetView zoomScale="70" zoomScaleNormal="70" workbookViewId="0">
      <selection activeCell="A2" sqref="A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s="299" customFormat="1" x14ac:dyDescent="0.25">
      <c r="A2" s="300" t="s">
        <v>3461</v>
      </c>
    </row>
    <row r="4" spans="1:19" s="303" customFormat="1" ht="47.25" customHeight="1" x14ac:dyDescent="0.25">
      <c r="A4" s="914" t="s">
        <v>0</v>
      </c>
      <c r="B4" s="916" t="s">
        <v>1</v>
      </c>
      <c r="C4" s="916" t="s">
        <v>2</v>
      </c>
      <c r="D4" s="916" t="s">
        <v>3</v>
      </c>
      <c r="E4" s="914" t="s">
        <v>4</v>
      </c>
      <c r="F4" s="914" t="s">
        <v>5</v>
      </c>
      <c r="G4" s="914" t="s">
        <v>6</v>
      </c>
      <c r="H4" s="918" t="s">
        <v>7</v>
      </c>
      <c r="I4" s="918"/>
      <c r="J4" s="914" t="s">
        <v>8</v>
      </c>
      <c r="K4" s="919" t="s">
        <v>9</v>
      </c>
      <c r="L4" s="758"/>
      <c r="M4" s="920" t="s">
        <v>10</v>
      </c>
      <c r="N4" s="920"/>
      <c r="O4" s="920" t="s">
        <v>11</v>
      </c>
      <c r="P4" s="920"/>
      <c r="Q4" s="914" t="s">
        <v>12</v>
      </c>
      <c r="R4" s="916" t="s">
        <v>13</v>
      </c>
      <c r="S4" s="302"/>
    </row>
    <row r="5" spans="1:19" s="303" customFormat="1" ht="35.25" customHeight="1" x14ac:dyDescent="0.2">
      <c r="A5" s="915"/>
      <c r="B5" s="917"/>
      <c r="C5" s="917"/>
      <c r="D5" s="917"/>
      <c r="E5" s="915"/>
      <c r="F5" s="915"/>
      <c r="G5" s="915"/>
      <c r="H5" s="479" t="s">
        <v>14</v>
      </c>
      <c r="I5" s="479" t="s">
        <v>15</v>
      </c>
      <c r="J5" s="915"/>
      <c r="K5" s="480">
        <v>2018</v>
      </c>
      <c r="L5" s="480">
        <v>2019</v>
      </c>
      <c r="M5" s="481">
        <v>2018</v>
      </c>
      <c r="N5" s="481">
        <v>2019</v>
      </c>
      <c r="O5" s="481">
        <v>2018</v>
      </c>
      <c r="P5" s="481">
        <v>2019</v>
      </c>
      <c r="Q5" s="915"/>
      <c r="R5" s="917"/>
      <c r="S5" s="302"/>
    </row>
    <row r="6" spans="1:19" s="303" customFormat="1" ht="15.75" customHeight="1" x14ac:dyDescent="0.2">
      <c r="A6" s="482" t="s">
        <v>16</v>
      </c>
      <c r="B6" s="479" t="s">
        <v>17</v>
      </c>
      <c r="C6" s="479" t="s">
        <v>18</v>
      </c>
      <c r="D6" s="479" t="s">
        <v>19</v>
      </c>
      <c r="E6" s="482" t="s">
        <v>20</v>
      </c>
      <c r="F6" s="482" t="s">
        <v>21</v>
      </c>
      <c r="G6" s="482" t="s">
        <v>22</v>
      </c>
      <c r="H6" s="479" t="s">
        <v>23</v>
      </c>
      <c r="I6" s="479" t="s">
        <v>24</v>
      </c>
      <c r="J6" s="482" t="s">
        <v>25</v>
      </c>
      <c r="K6" s="480" t="s">
        <v>26</v>
      </c>
      <c r="L6" s="480" t="s">
        <v>27</v>
      </c>
      <c r="M6" s="483" t="s">
        <v>28</v>
      </c>
      <c r="N6" s="484" t="s">
        <v>29</v>
      </c>
      <c r="O6" s="483" t="s">
        <v>30</v>
      </c>
      <c r="P6" s="484" t="s">
        <v>31</v>
      </c>
      <c r="Q6" s="482" t="s">
        <v>32</v>
      </c>
      <c r="R6" s="479" t="s">
        <v>33</v>
      </c>
      <c r="S6" s="302"/>
    </row>
    <row r="7" spans="1:19" s="567" customFormat="1" ht="113.25" customHeight="1" x14ac:dyDescent="0.25">
      <c r="A7" s="564">
        <v>1</v>
      </c>
      <c r="B7" s="519" t="s">
        <v>702</v>
      </c>
      <c r="C7" s="519">
        <v>3</v>
      </c>
      <c r="D7" s="519">
        <v>10</v>
      </c>
      <c r="E7" s="519" t="s">
        <v>1811</v>
      </c>
      <c r="F7" s="519" t="s">
        <v>1812</v>
      </c>
      <c r="G7" s="519" t="s">
        <v>1813</v>
      </c>
      <c r="H7" s="519" t="s">
        <v>1720</v>
      </c>
      <c r="I7" s="519" t="s">
        <v>1814</v>
      </c>
      <c r="J7" s="519" t="s">
        <v>1815</v>
      </c>
      <c r="K7" s="519" t="s">
        <v>1816</v>
      </c>
      <c r="L7" s="519"/>
      <c r="M7" s="565">
        <v>350000</v>
      </c>
      <c r="N7" s="286"/>
      <c r="O7" s="565">
        <v>300000</v>
      </c>
      <c r="P7" s="286"/>
      <c r="Q7" s="519" t="s">
        <v>1817</v>
      </c>
      <c r="R7" s="519" t="s">
        <v>1818</v>
      </c>
      <c r="S7" s="566"/>
    </row>
    <row r="8" spans="1:19" s="567" customFormat="1" ht="116.25" customHeight="1" x14ac:dyDescent="0.25">
      <c r="A8" s="9">
        <v>2</v>
      </c>
      <c r="B8" s="519" t="s">
        <v>702</v>
      </c>
      <c r="C8" s="519">
        <v>3</v>
      </c>
      <c r="D8" s="519">
        <v>13</v>
      </c>
      <c r="E8" s="519" t="s">
        <v>1819</v>
      </c>
      <c r="F8" s="519" t="s">
        <v>1820</v>
      </c>
      <c r="G8" s="519" t="s">
        <v>1821</v>
      </c>
      <c r="H8" s="519" t="s">
        <v>1720</v>
      </c>
      <c r="I8" s="519" t="s">
        <v>1814</v>
      </c>
      <c r="J8" s="519" t="s">
        <v>1822</v>
      </c>
      <c r="K8" s="519" t="s">
        <v>438</v>
      </c>
      <c r="L8" s="519"/>
      <c r="M8" s="286">
        <v>10000</v>
      </c>
      <c r="N8" s="286"/>
      <c r="O8" s="286">
        <v>10000</v>
      </c>
      <c r="P8" s="286"/>
      <c r="Q8" s="519" t="s">
        <v>1817</v>
      </c>
      <c r="R8" s="519" t="s">
        <v>1818</v>
      </c>
      <c r="S8" s="566"/>
    </row>
    <row r="9" spans="1:19" s="133" customFormat="1" ht="161.25" customHeight="1" x14ac:dyDescent="0.2">
      <c r="A9" s="102">
        <v>3</v>
      </c>
      <c r="B9" s="313">
        <v>6</v>
      </c>
      <c r="C9" s="313">
        <v>5</v>
      </c>
      <c r="D9" s="314">
        <v>4</v>
      </c>
      <c r="E9" s="314" t="s">
        <v>1823</v>
      </c>
      <c r="F9" s="314" t="s">
        <v>1824</v>
      </c>
      <c r="G9" s="314" t="s">
        <v>472</v>
      </c>
      <c r="H9" s="315" t="s">
        <v>1825</v>
      </c>
      <c r="I9" s="310" t="s">
        <v>1826</v>
      </c>
      <c r="J9" s="314" t="s">
        <v>1827</v>
      </c>
      <c r="K9" s="315" t="s">
        <v>1012</v>
      </c>
      <c r="L9" s="315"/>
      <c r="M9" s="325">
        <v>38500</v>
      </c>
      <c r="N9" s="325"/>
      <c r="O9" s="325">
        <v>34930</v>
      </c>
      <c r="P9" s="325"/>
      <c r="Q9" s="314" t="s">
        <v>1828</v>
      </c>
      <c r="R9" s="314" t="s">
        <v>1829</v>
      </c>
      <c r="S9" s="223"/>
    </row>
    <row r="10" spans="1:19" s="304" customFormat="1" ht="409.5" customHeight="1" x14ac:dyDescent="0.25">
      <c r="A10" s="313">
        <v>4</v>
      </c>
      <c r="B10" s="313">
        <v>1</v>
      </c>
      <c r="C10" s="313">
        <v>2</v>
      </c>
      <c r="D10" s="314">
        <v>10</v>
      </c>
      <c r="E10" s="314" t="s">
        <v>1831</v>
      </c>
      <c r="F10" s="314" t="s">
        <v>1832</v>
      </c>
      <c r="G10" s="314" t="s">
        <v>1833</v>
      </c>
      <c r="H10" s="315" t="s">
        <v>1834</v>
      </c>
      <c r="I10" s="310" t="s">
        <v>1835</v>
      </c>
      <c r="J10" s="314" t="s">
        <v>1836</v>
      </c>
      <c r="K10" s="315" t="s">
        <v>228</v>
      </c>
      <c r="L10" s="315"/>
      <c r="M10" s="325">
        <v>48228.3</v>
      </c>
      <c r="N10" s="325"/>
      <c r="O10" s="325">
        <v>48228.3</v>
      </c>
      <c r="P10" s="325"/>
      <c r="Q10" s="314" t="s">
        <v>1837</v>
      </c>
      <c r="R10" s="314" t="s">
        <v>1838</v>
      </c>
      <c r="S10" s="317"/>
    </row>
    <row r="11" spans="1:19" s="304" customFormat="1" ht="337.5" customHeight="1" x14ac:dyDescent="0.25">
      <c r="A11" s="313">
        <v>5</v>
      </c>
      <c r="B11" s="313">
        <v>2</v>
      </c>
      <c r="C11" s="313">
        <v>2</v>
      </c>
      <c r="D11" s="314">
        <v>10</v>
      </c>
      <c r="E11" s="314" t="s">
        <v>1839</v>
      </c>
      <c r="F11" s="314" t="s">
        <v>1840</v>
      </c>
      <c r="G11" s="314" t="s">
        <v>1841</v>
      </c>
      <c r="H11" s="314" t="s">
        <v>1842</v>
      </c>
      <c r="I11" s="310" t="s">
        <v>1843</v>
      </c>
      <c r="J11" s="314" t="s">
        <v>1844</v>
      </c>
      <c r="K11" s="315" t="s">
        <v>161</v>
      </c>
      <c r="L11" s="315"/>
      <c r="M11" s="325">
        <v>57782.94</v>
      </c>
      <c r="N11" s="325"/>
      <c r="O11" s="325">
        <v>40482.94</v>
      </c>
      <c r="P11" s="325"/>
      <c r="Q11" s="314" t="s">
        <v>1845</v>
      </c>
      <c r="R11" s="314" t="s">
        <v>1830</v>
      </c>
      <c r="S11" s="317"/>
    </row>
    <row r="12" spans="1:19" s="304" customFormat="1" ht="301.5" customHeight="1" x14ac:dyDescent="0.25">
      <c r="A12" s="313">
        <v>6</v>
      </c>
      <c r="B12" s="313">
        <v>2</v>
      </c>
      <c r="C12" s="313">
        <v>2</v>
      </c>
      <c r="D12" s="314">
        <v>10</v>
      </c>
      <c r="E12" s="314" t="s">
        <v>1846</v>
      </c>
      <c r="F12" s="314" t="s">
        <v>1847</v>
      </c>
      <c r="G12" s="314" t="s">
        <v>1848</v>
      </c>
      <c r="H12" s="314" t="s">
        <v>1849</v>
      </c>
      <c r="I12" s="310" t="s">
        <v>1850</v>
      </c>
      <c r="J12" s="314" t="s">
        <v>1851</v>
      </c>
      <c r="K12" s="315" t="s">
        <v>1852</v>
      </c>
      <c r="L12" s="315"/>
      <c r="M12" s="325">
        <v>34446.1</v>
      </c>
      <c r="N12" s="325"/>
      <c r="O12" s="325">
        <v>28046.1</v>
      </c>
      <c r="P12" s="325"/>
      <c r="Q12" s="314" t="s">
        <v>1845</v>
      </c>
      <c r="R12" s="314" t="s">
        <v>1830</v>
      </c>
      <c r="S12" s="317"/>
    </row>
    <row r="13" spans="1:19" s="304" customFormat="1" ht="294" customHeight="1" x14ac:dyDescent="0.25">
      <c r="A13" s="313">
        <v>7</v>
      </c>
      <c r="B13" s="313">
        <v>6</v>
      </c>
      <c r="C13" s="313">
        <v>5</v>
      </c>
      <c r="D13" s="314">
        <v>11</v>
      </c>
      <c r="E13" s="314" t="s">
        <v>1853</v>
      </c>
      <c r="F13" s="314" t="s">
        <v>1854</v>
      </c>
      <c r="G13" s="314" t="s">
        <v>1855</v>
      </c>
      <c r="H13" s="314" t="s">
        <v>1856</v>
      </c>
      <c r="I13" s="310" t="s">
        <v>1857</v>
      </c>
      <c r="J13" s="314" t="s">
        <v>1858</v>
      </c>
      <c r="K13" s="315" t="s">
        <v>99</v>
      </c>
      <c r="L13" s="315"/>
      <c r="M13" s="325">
        <v>22066</v>
      </c>
      <c r="N13" s="325"/>
      <c r="O13" s="325">
        <v>8387.5</v>
      </c>
      <c r="P13" s="325"/>
      <c r="Q13" s="314" t="s">
        <v>1859</v>
      </c>
      <c r="R13" s="314" t="s">
        <v>1860</v>
      </c>
      <c r="S13" s="317"/>
    </row>
    <row r="14" spans="1:19" s="304" customFormat="1" ht="246" customHeight="1" x14ac:dyDescent="0.25">
      <c r="A14" s="344">
        <v>8</v>
      </c>
      <c r="B14" s="322">
        <v>6</v>
      </c>
      <c r="C14" s="322">
        <v>5</v>
      </c>
      <c r="D14" s="320">
        <v>11</v>
      </c>
      <c r="E14" s="320" t="s">
        <v>1861</v>
      </c>
      <c r="F14" s="320" t="s">
        <v>1862</v>
      </c>
      <c r="G14" s="320" t="s">
        <v>1863</v>
      </c>
      <c r="H14" s="207" t="s">
        <v>1864</v>
      </c>
      <c r="I14" s="345" t="s">
        <v>1865</v>
      </c>
      <c r="J14" s="320" t="s">
        <v>1866</v>
      </c>
      <c r="K14" s="207" t="s">
        <v>1867</v>
      </c>
      <c r="L14" s="207"/>
      <c r="M14" s="328">
        <v>17570.91</v>
      </c>
      <c r="N14" s="328"/>
      <c r="O14" s="328">
        <v>8570.91</v>
      </c>
      <c r="P14" s="328"/>
      <c r="Q14" s="346" t="s">
        <v>1868</v>
      </c>
      <c r="R14" s="320" t="s">
        <v>1869</v>
      </c>
      <c r="S14" s="317"/>
    </row>
    <row r="15" spans="1:19" s="304" customFormat="1" ht="408.75" customHeight="1" x14ac:dyDescent="0.25">
      <c r="A15" s="313">
        <v>9</v>
      </c>
      <c r="B15" s="313">
        <v>6</v>
      </c>
      <c r="C15" s="313">
        <v>5</v>
      </c>
      <c r="D15" s="314">
        <v>11</v>
      </c>
      <c r="E15" s="314" t="s">
        <v>1870</v>
      </c>
      <c r="F15" s="314" t="s">
        <v>1871</v>
      </c>
      <c r="G15" s="314" t="s">
        <v>1872</v>
      </c>
      <c r="H15" s="314" t="s">
        <v>1873</v>
      </c>
      <c r="I15" s="310" t="s">
        <v>1874</v>
      </c>
      <c r="J15" s="314" t="s">
        <v>1875</v>
      </c>
      <c r="K15" s="315" t="s">
        <v>1876</v>
      </c>
      <c r="L15" s="315"/>
      <c r="M15" s="325" t="s">
        <v>1877</v>
      </c>
      <c r="N15" s="325"/>
      <c r="O15" s="325">
        <v>10400</v>
      </c>
      <c r="P15" s="325"/>
      <c r="Q15" s="314" t="s">
        <v>1870</v>
      </c>
      <c r="R15" s="314" t="s">
        <v>1878</v>
      </c>
      <c r="S15" s="317"/>
    </row>
    <row r="16" spans="1:19" s="305" customFormat="1" ht="165" x14ac:dyDescent="0.25">
      <c r="A16" s="313">
        <v>10</v>
      </c>
      <c r="B16" s="313">
        <v>6</v>
      </c>
      <c r="C16" s="313">
        <v>5</v>
      </c>
      <c r="D16" s="314">
        <v>11</v>
      </c>
      <c r="E16" s="314" t="s">
        <v>1879</v>
      </c>
      <c r="F16" s="314" t="s">
        <v>1880</v>
      </c>
      <c r="G16" s="314" t="s">
        <v>499</v>
      </c>
      <c r="H16" s="314" t="s">
        <v>1881</v>
      </c>
      <c r="I16" s="310" t="s">
        <v>1882</v>
      </c>
      <c r="J16" s="314" t="s">
        <v>1883</v>
      </c>
      <c r="K16" s="315" t="s">
        <v>219</v>
      </c>
      <c r="L16" s="315"/>
      <c r="M16" s="325">
        <v>7910.36</v>
      </c>
      <c r="N16" s="325"/>
      <c r="O16" s="325">
        <v>7910.36</v>
      </c>
      <c r="P16" s="325"/>
      <c r="Q16" s="314" t="s">
        <v>1884</v>
      </c>
      <c r="R16" s="314" t="s">
        <v>1885</v>
      </c>
    </row>
    <row r="17" spans="1:18" s="305" customFormat="1" ht="270" x14ac:dyDescent="0.25">
      <c r="A17" s="313">
        <v>11</v>
      </c>
      <c r="B17" s="313">
        <v>4</v>
      </c>
      <c r="C17" s="313">
        <v>2</v>
      </c>
      <c r="D17" s="314">
        <v>12</v>
      </c>
      <c r="E17" s="314" t="s">
        <v>1886</v>
      </c>
      <c r="F17" s="314" t="s">
        <v>1887</v>
      </c>
      <c r="G17" s="314" t="s">
        <v>1888</v>
      </c>
      <c r="H17" s="314" t="s">
        <v>1889</v>
      </c>
      <c r="I17" s="310" t="s">
        <v>1890</v>
      </c>
      <c r="J17" s="314" t="s">
        <v>1891</v>
      </c>
      <c r="K17" s="315" t="s">
        <v>228</v>
      </c>
      <c r="L17" s="315"/>
      <c r="M17" s="325">
        <v>7759</v>
      </c>
      <c r="N17" s="325"/>
      <c r="O17" s="325">
        <v>4959</v>
      </c>
      <c r="P17" s="325"/>
      <c r="Q17" s="314" t="s">
        <v>1845</v>
      </c>
      <c r="R17" s="314" t="s">
        <v>1830</v>
      </c>
    </row>
    <row r="18" spans="1:18" s="305" customFormat="1" ht="409.5" customHeight="1" x14ac:dyDescent="0.25">
      <c r="A18" s="313">
        <v>12</v>
      </c>
      <c r="B18" s="313">
        <v>6</v>
      </c>
      <c r="C18" s="313">
        <v>1</v>
      </c>
      <c r="D18" s="314">
        <v>13</v>
      </c>
      <c r="E18" s="314" t="s">
        <v>1892</v>
      </c>
      <c r="F18" s="314" t="s">
        <v>1893</v>
      </c>
      <c r="G18" s="314" t="s">
        <v>1894</v>
      </c>
      <c r="H18" s="314" t="s">
        <v>1895</v>
      </c>
      <c r="I18" s="310" t="s">
        <v>1896</v>
      </c>
      <c r="J18" s="314" t="s">
        <v>1897</v>
      </c>
      <c r="K18" s="315" t="s">
        <v>1898</v>
      </c>
      <c r="L18" s="315"/>
      <c r="M18" s="325">
        <v>28740.16</v>
      </c>
      <c r="N18" s="325"/>
      <c r="O18" s="325">
        <v>19530</v>
      </c>
      <c r="P18" s="325"/>
      <c r="Q18" s="314" t="s">
        <v>1899</v>
      </c>
      <c r="R18" s="314" t="s">
        <v>1900</v>
      </c>
    </row>
    <row r="19" spans="1:18" s="305" customFormat="1" ht="225" x14ac:dyDescent="0.25">
      <c r="A19" s="313">
        <v>13</v>
      </c>
      <c r="B19" s="313">
        <v>6</v>
      </c>
      <c r="C19" s="313">
        <v>1</v>
      </c>
      <c r="D19" s="314">
        <v>13</v>
      </c>
      <c r="E19" s="314" t="s">
        <v>1901</v>
      </c>
      <c r="F19" s="314" t="s">
        <v>1902</v>
      </c>
      <c r="G19" s="314" t="s">
        <v>1903</v>
      </c>
      <c r="H19" s="314" t="s">
        <v>1904</v>
      </c>
      <c r="I19" s="310" t="s">
        <v>1905</v>
      </c>
      <c r="J19" s="314" t="s">
        <v>1906</v>
      </c>
      <c r="K19" s="315" t="s">
        <v>219</v>
      </c>
      <c r="L19" s="315"/>
      <c r="M19" s="325">
        <v>15858.44</v>
      </c>
      <c r="N19" s="325"/>
      <c r="O19" s="325">
        <v>13878.44</v>
      </c>
      <c r="P19" s="325"/>
      <c r="Q19" s="314" t="s">
        <v>1907</v>
      </c>
      <c r="R19" s="314" t="s">
        <v>1908</v>
      </c>
    </row>
    <row r="20" spans="1:18" s="305" customFormat="1" ht="270" x14ac:dyDescent="0.25">
      <c r="A20" s="313">
        <v>14</v>
      </c>
      <c r="B20" s="313">
        <v>6</v>
      </c>
      <c r="C20" s="313">
        <v>1</v>
      </c>
      <c r="D20" s="314">
        <v>13</v>
      </c>
      <c r="E20" s="314" t="s">
        <v>1909</v>
      </c>
      <c r="F20" s="314" t="s">
        <v>1910</v>
      </c>
      <c r="G20" s="314" t="s">
        <v>1911</v>
      </c>
      <c r="H20" s="314" t="s">
        <v>1912</v>
      </c>
      <c r="I20" s="310" t="s">
        <v>1913</v>
      </c>
      <c r="J20" s="314" t="s">
        <v>1914</v>
      </c>
      <c r="K20" s="315" t="s">
        <v>1915</v>
      </c>
      <c r="L20" s="315"/>
      <c r="M20" s="325">
        <v>22096</v>
      </c>
      <c r="N20" s="325"/>
      <c r="O20" s="325">
        <v>18040.93</v>
      </c>
      <c r="P20" s="325"/>
      <c r="Q20" s="314" t="s">
        <v>1916</v>
      </c>
      <c r="R20" s="314" t="s">
        <v>1917</v>
      </c>
    </row>
    <row r="21" spans="1:18" s="305" customFormat="1" ht="409.5" x14ac:dyDescent="0.25">
      <c r="A21" s="313">
        <v>15</v>
      </c>
      <c r="B21" s="313">
        <v>6</v>
      </c>
      <c r="C21" s="313">
        <v>1</v>
      </c>
      <c r="D21" s="314">
        <v>13</v>
      </c>
      <c r="E21" s="314" t="s">
        <v>1918</v>
      </c>
      <c r="F21" s="314" t="s">
        <v>1919</v>
      </c>
      <c r="G21" s="314" t="s">
        <v>1920</v>
      </c>
      <c r="H21" s="314" t="s">
        <v>1921</v>
      </c>
      <c r="I21" s="310" t="s">
        <v>1922</v>
      </c>
      <c r="J21" s="314" t="s">
        <v>1923</v>
      </c>
      <c r="K21" s="315" t="s">
        <v>99</v>
      </c>
      <c r="L21" s="315"/>
      <c r="M21" s="325">
        <v>25964</v>
      </c>
      <c r="N21" s="325"/>
      <c r="O21" s="325">
        <v>17964</v>
      </c>
      <c r="P21" s="325"/>
      <c r="Q21" s="314" t="s">
        <v>1924</v>
      </c>
      <c r="R21" s="314" t="s">
        <v>1925</v>
      </c>
    </row>
    <row r="22" spans="1:18" s="305" customFormat="1" ht="360" x14ac:dyDescent="0.25">
      <c r="A22" s="313">
        <v>16</v>
      </c>
      <c r="B22" s="313">
        <v>6</v>
      </c>
      <c r="C22" s="313">
        <v>1</v>
      </c>
      <c r="D22" s="314">
        <v>13</v>
      </c>
      <c r="E22" s="314" t="s">
        <v>1926</v>
      </c>
      <c r="F22" s="314" t="s">
        <v>1927</v>
      </c>
      <c r="G22" s="314" t="s">
        <v>1928</v>
      </c>
      <c r="H22" s="314" t="s">
        <v>1929</v>
      </c>
      <c r="I22" s="310" t="s">
        <v>1930</v>
      </c>
      <c r="J22" s="314" t="s">
        <v>1931</v>
      </c>
      <c r="K22" s="315" t="s">
        <v>99</v>
      </c>
      <c r="L22" s="315"/>
      <c r="M22" s="325">
        <v>11334</v>
      </c>
      <c r="N22" s="325"/>
      <c r="O22" s="325">
        <v>9484</v>
      </c>
      <c r="P22" s="325"/>
      <c r="Q22" s="314" t="s">
        <v>1932</v>
      </c>
      <c r="R22" s="314" t="s">
        <v>1933</v>
      </c>
    </row>
    <row r="23" spans="1:18" s="305" customFormat="1" ht="345.75" customHeight="1" x14ac:dyDescent="0.25">
      <c r="A23" s="313">
        <v>17</v>
      </c>
      <c r="B23" s="313">
        <v>6</v>
      </c>
      <c r="C23" s="313">
        <v>3</v>
      </c>
      <c r="D23" s="314">
        <v>13</v>
      </c>
      <c r="E23" s="314" t="s">
        <v>1934</v>
      </c>
      <c r="F23" s="314" t="s">
        <v>1935</v>
      </c>
      <c r="G23" s="314" t="s">
        <v>1936</v>
      </c>
      <c r="H23" s="314" t="s">
        <v>1937</v>
      </c>
      <c r="I23" s="310" t="s">
        <v>1938</v>
      </c>
      <c r="J23" s="314" t="s">
        <v>1939</v>
      </c>
      <c r="K23" s="315" t="s">
        <v>1940</v>
      </c>
      <c r="L23" s="315"/>
      <c r="M23" s="325">
        <v>27669.01</v>
      </c>
      <c r="N23" s="325"/>
      <c r="O23" s="325">
        <v>23610.01</v>
      </c>
      <c r="P23" s="325"/>
      <c r="Q23" s="314" t="s">
        <v>1941</v>
      </c>
      <c r="R23" s="314" t="s">
        <v>1942</v>
      </c>
    </row>
    <row r="24" spans="1:18" s="305" customFormat="1" ht="195" x14ac:dyDescent="0.25">
      <c r="A24" s="313">
        <v>18</v>
      </c>
      <c r="B24" s="313">
        <v>6</v>
      </c>
      <c r="C24" s="313">
        <v>1</v>
      </c>
      <c r="D24" s="314">
        <v>13</v>
      </c>
      <c r="E24" s="314" t="s">
        <v>1943</v>
      </c>
      <c r="F24" s="314" t="s">
        <v>1944</v>
      </c>
      <c r="G24" s="314" t="s">
        <v>1928</v>
      </c>
      <c r="H24" s="314" t="s">
        <v>1945</v>
      </c>
      <c r="I24" s="310" t="s">
        <v>1946</v>
      </c>
      <c r="J24" s="314" t="s">
        <v>1947</v>
      </c>
      <c r="K24" s="315" t="s">
        <v>219</v>
      </c>
      <c r="L24" s="315"/>
      <c r="M24" s="325">
        <v>53234.5</v>
      </c>
      <c r="N24" s="325"/>
      <c r="O24" s="325">
        <v>46234.5</v>
      </c>
      <c r="P24" s="325"/>
      <c r="Q24" s="314" t="s">
        <v>1948</v>
      </c>
      <c r="R24" s="314" t="s">
        <v>1949</v>
      </c>
    </row>
    <row r="25" spans="1:18" s="305" customFormat="1" ht="409.5" x14ac:dyDescent="0.25">
      <c r="A25" s="313">
        <v>19</v>
      </c>
      <c r="B25" s="313">
        <v>3</v>
      </c>
      <c r="C25" s="313" t="s">
        <v>1950</v>
      </c>
      <c r="D25" s="314">
        <v>13</v>
      </c>
      <c r="E25" s="314" t="s">
        <v>1951</v>
      </c>
      <c r="F25" s="314" t="s">
        <v>1952</v>
      </c>
      <c r="G25" s="314" t="s">
        <v>1953</v>
      </c>
      <c r="H25" s="314" t="s">
        <v>1834</v>
      </c>
      <c r="I25" s="310" t="s">
        <v>1954</v>
      </c>
      <c r="J25" s="314" t="s">
        <v>1955</v>
      </c>
      <c r="K25" s="315" t="s">
        <v>219</v>
      </c>
      <c r="L25" s="315"/>
      <c r="M25" s="325">
        <v>8511.25</v>
      </c>
      <c r="N25" s="325"/>
      <c r="O25" s="325">
        <v>7736.7</v>
      </c>
      <c r="P25" s="325"/>
      <c r="Q25" s="314" t="s">
        <v>1956</v>
      </c>
      <c r="R25" s="314" t="s">
        <v>1957</v>
      </c>
    </row>
    <row r="26" spans="1:18" s="305" customFormat="1" ht="14.25" customHeight="1" x14ac:dyDescent="0.25">
      <c r="M26" s="347"/>
      <c r="N26" s="306"/>
      <c r="O26" s="347"/>
      <c r="P26" s="306"/>
    </row>
    <row r="27" spans="1:18" s="305" customFormat="1" ht="14.25" customHeight="1" x14ac:dyDescent="0.25">
      <c r="J27" s="348"/>
      <c r="L27" s="526"/>
      <c r="M27" s="757" t="s">
        <v>618</v>
      </c>
      <c r="N27" s="757"/>
      <c r="O27" s="757" t="s">
        <v>619</v>
      </c>
      <c r="P27" s="758"/>
    </row>
    <row r="28" spans="1:18" s="305" customFormat="1" ht="14.25" customHeight="1" x14ac:dyDescent="0.25">
      <c r="L28" s="526"/>
      <c r="M28" s="568" t="s">
        <v>620</v>
      </c>
      <c r="N28" s="464" t="s">
        <v>621</v>
      </c>
      <c r="O28" s="485" t="s">
        <v>620</v>
      </c>
      <c r="P28" s="464" t="s">
        <v>621</v>
      </c>
    </row>
    <row r="29" spans="1:18" s="305" customFormat="1" ht="14.25" customHeight="1" x14ac:dyDescent="0.25">
      <c r="L29" s="556"/>
      <c r="M29" s="569">
        <v>2</v>
      </c>
      <c r="N29" s="308">
        <v>310000</v>
      </c>
      <c r="O29" s="307">
        <v>17</v>
      </c>
      <c r="P29" s="312">
        <v>348393.69</v>
      </c>
    </row>
    <row r="30" spans="1:18" s="305" customFormat="1" ht="14.25" customHeight="1" x14ac:dyDescent="0.25">
      <c r="M30" s="347"/>
      <c r="N30" s="306"/>
      <c r="O30" s="347"/>
      <c r="P30" s="306"/>
    </row>
  </sheetData>
  <mergeCells count="16">
    <mergeCell ref="M27:N27"/>
    <mergeCell ref="O27:P27"/>
    <mergeCell ref="G4:G5"/>
    <mergeCell ref="H4:I4"/>
    <mergeCell ref="J4:J5"/>
    <mergeCell ref="K4:L4"/>
    <mergeCell ref="M4:N4"/>
    <mergeCell ref="O4:P4"/>
    <mergeCell ref="Q4:Q5"/>
    <mergeCell ref="R4:R5"/>
    <mergeCell ref="A4:A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R46"/>
  <sheetViews>
    <sheetView zoomScale="70" zoomScaleNormal="70" workbookViewId="0">
      <selection activeCell="A3" sqref="A3"/>
    </sheetView>
  </sheetViews>
  <sheetFormatPr defaultRowHeight="15" x14ac:dyDescent="0.25"/>
  <cols>
    <col min="1" max="1" width="5.140625" customWidth="1"/>
    <col min="4" max="4" width="8.85546875" customWidth="1"/>
    <col min="5" max="5" width="22.42578125" customWidth="1"/>
    <col min="6" max="6" width="48.85546875" customWidth="1"/>
    <col min="7" max="7" width="14.42578125" customWidth="1"/>
    <col min="8" max="8" width="15.85546875" customWidth="1"/>
    <col min="9" max="9" width="11.85546875" customWidth="1"/>
    <col min="10" max="10" width="18.28515625" customWidth="1"/>
    <col min="11" max="11" width="7" customWidth="1"/>
    <col min="12" max="12" width="12.85546875" customWidth="1"/>
    <col min="13" max="13" width="10.85546875" customWidth="1"/>
    <col min="14" max="14" width="13" customWidth="1"/>
    <col min="15" max="15" width="11.28515625" customWidth="1"/>
    <col min="16" max="16" width="14.140625" customWidth="1"/>
    <col min="17" max="17" width="15.140625" customWidth="1"/>
    <col min="18" max="18" width="14.42578125" customWidth="1"/>
    <col min="257" max="257" width="5.140625" customWidth="1"/>
    <col min="260" max="260" width="8.85546875" customWidth="1"/>
    <col min="261" max="261" width="22.42578125" customWidth="1"/>
    <col min="262" max="262" width="41" customWidth="1"/>
    <col min="263" max="263" width="14.42578125" customWidth="1"/>
    <col min="264" max="264" width="15.85546875" customWidth="1"/>
    <col min="265" max="265" width="11.85546875" customWidth="1"/>
    <col min="266" max="266" width="18.28515625" customWidth="1"/>
    <col min="267" max="267" width="7" customWidth="1"/>
    <col min="268" max="268" width="12.85546875" customWidth="1"/>
    <col min="269" max="269" width="10.85546875" customWidth="1"/>
    <col min="270" max="270" width="13" customWidth="1"/>
    <col min="271" max="271" width="11.28515625" customWidth="1"/>
    <col min="272" max="272" width="14.140625" customWidth="1"/>
    <col min="273" max="273" width="15.140625" customWidth="1"/>
    <col min="274" max="274" width="14.42578125" customWidth="1"/>
    <col min="513" max="513" width="5.140625" customWidth="1"/>
    <col min="516" max="516" width="8.85546875" customWidth="1"/>
    <col min="517" max="517" width="22.42578125" customWidth="1"/>
    <col min="518" max="518" width="41" customWidth="1"/>
    <col min="519" max="519" width="14.42578125" customWidth="1"/>
    <col min="520" max="520" width="15.85546875" customWidth="1"/>
    <col min="521" max="521" width="11.85546875" customWidth="1"/>
    <col min="522" max="522" width="18.28515625" customWidth="1"/>
    <col min="523" max="523" width="7" customWidth="1"/>
    <col min="524" max="524" width="12.85546875" customWidth="1"/>
    <col min="525" max="525" width="10.85546875" customWidth="1"/>
    <col min="526" max="526" width="13" customWidth="1"/>
    <col min="527" max="527" width="11.28515625" customWidth="1"/>
    <col min="528" max="528" width="14.140625" customWidth="1"/>
    <col min="529" max="529" width="15.140625" customWidth="1"/>
    <col min="530" max="530" width="14.42578125" customWidth="1"/>
    <col min="769" max="769" width="5.140625" customWidth="1"/>
    <col min="772" max="772" width="8.85546875" customWidth="1"/>
    <col min="773" max="773" width="22.42578125" customWidth="1"/>
    <col min="774" max="774" width="41" customWidth="1"/>
    <col min="775" max="775" width="14.42578125" customWidth="1"/>
    <col min="776" max="776" width="15.85546875" customWidth="1"/>
    <col min="777" max="777" width="11.85546875" customWidth="1"/>
    <col min="778" max="778" width="18.28515625" customWidth="1"/>
    <col min="779" max="779" width="7" customWidth="1"/>
    <col min="780" max="780" width="12.85546875" customWidth="1"/>
    <col min="781" max="781" width="10.85546875" customWidth="1"/>
    <col min="782" max="782" width="13" customWidth="1"/>
    <col min="783" max="783" width="11.28515625" customWidth="1"/>
    <col min="784" max="784" width="14.140625" customWidth="1"/>
    <col min="785" max="785" width="15.140625" customWidth="1"/>
    <col min="786" max="786" width="14.42578125" customWidth="1"/>
    <col min="1025" max="1025" width="5.140625" customWidth="1"/>
    <col min="1028" max="1028" width="8.85546875" customWidth="1"/>
    <col min="1029" max="1029" width="22.42578125" customWidth="1"/>
    <col min="1030" max="1030" width="41" customWidth="1"/>
    <col min="1031" max="1031" width="14.42578125" customWidth="1"/>
    <col min="1032" max="1032" width="15.85546875" customWidth="1"/>
    <col min="1033" max="1033" width="11.85546875" customWidth="1"/>
    <col min="1034" max="1034" width="18.28515625" customWidth="1"/>
    <col min="1035" max="1035" width="7" customWidth="1"/>
    <col min="1036" max="1036" width="12.85546875" customWidth="1"/>
    <col min="1037" max="1037" width="10.85546875" customWidth="1"/>
    <col min="1038" max="1038" width="13" customWidth="1"/>
    <col min="1039" max="1039" width="11.28515625" customWidth="1"/>
    <col min="1040" max="1040" width="14.140625" customWidth="1"/>
    <col min="1041" max="1041" width="15.140625" customWidth="1"/>
    <col min="1042" max="1042" width="14.42578125" customWidth="1"/>
    <col min="1281" max="1281" width="5.140625" customWidth="1"/>
    <col min="1284" max="1284" width="8.85546875" customWidth="1"/>
    <col min="1285" max="1285" width="22.42578125" customWidth="1"/>
    <col min="1286" max="1286" width="41" customWidth="1"/>
    <col min="1287" max="1287" width="14.42578125" customWidth="1"/>
    <col min="1288" max="1288" width="15.85546875" customWidth="1"/>
    <col min="1289" max="1289" width="11.85546875" customWidth="1"/>
    <col min="1290" max="1290" width="18.28515625" customWidth="1"/>
    <col min="1291" max="1291" width="7" customWidth="1"/>
    <col min="1292" max="1292" width="12.85546875" customWidth="1"/>
    <col min="1293" max="1293" width="10.85546875" customWidth="1"/>
    <col min="1294" max="1294" width="13" customWidth="1"/>
    <col min="1295" max="1295" width="11.28515625" customWidth="1"/>
    <col min="1296" max="1296" width="14.140625" customWidth="1"/>
    <col min="1297" max="1297" width="15.140625" customWidth="1"/>
    <col min="1298" max="1298" width="14.42578125" customWidth="1"/>
    <col min="1537" max="1537" width="5.140625" customWidth="1"/>
    <col min="1540" max="1540" width="8.85546875" customWidth="1"/>
    <col min="1541" max="1541" width="22.42578125" customWidth="1"/>
    <col min="1542" max="1542" width="41" customWidth="1"/>
    <col min="1543" max="1543" width="14.42578125" customWidth="1"/>
    <col min="1544" max="1544" width="15.85546875" customWidth="1"/>
    <col min="1545" max="1545" width="11.85546875" customWidth="1"/>
    <col min="1546" max="1546" width="18.28515625" customWidth="1"/>
    <col min="1547" max="1547" width="7" customWidth="1"/>
    <col min="1548" max="1548" width="12.85546875" customWidth="1"/>
    <col min="1549" max="1549" width="10.85546875" customWidth="1"/>
    <col min="1550" max="1550" width="13" customWidth="1"/>
    <col min="1551" max="1551" width="11.28515625" customWidth="1"/>
    <col min="1552" max="1552" width="14.140625" customWidth="1"/>
    <col min="1553" max="1553" width="15.140625" customWidth="1"/>
    <col min="1554" max="1554" width="14.42578125" customWidth="1"/>
    <col min="1793" max="1793" width="5.140625" customWidth="1"/>
    <col min="1796" max="1796" width="8.85546875" customWidth="1"/>
    <col min="1797" max="1797" width="22.42578125" customWidth="1"/>
    <col min="1798" max="1798" width="41" customWidth="1"/>
    <col min="1799" max="1799" width="14.42578125" customWidth="1"/>
    <col min="1800" max="1800" width="15.85546875" customWidth="1"/>
    <col min="1801" max="1801" width="11.85546875" customWidth="1"/>
    <col min="1802" max="1802" width="18.28515625" customWidth="1"/>
    <col min="1803" max="1803" width="7" customWidth="1"/>
    <col min="1804" max="1804" width="12.85546875" customWidth="1"/>
    <col min="1805" max="1805" width="10.85546875" customWidth="1"/>
    <col min="1806" max="1806" width="13" customWidth="1"/>
    <col min="1807" max="1807" width="11.28515625" customWidth="1"/>
    <col min="1808" max="1808" width="14.140625" customWidth="1"/>
    <col min="1809" max="1809" width="15.140625" customWidth="1"/>
    <col min="1810" max="1810" width="14.42578125" customWidth="1"/>
    <col min="2049" max="2049" width="5.140625" customWidth="1"/>
    <col min="2052" max="2052" width="8.85546875" customWidth="1"/>
    <col min="2053" max="2053" width="22.42578125" customWidth="1"/>
    <col min="2054" max="2054" width="41" customWidth="1"/>
    <col min="2055" max="2055" width="14.42578125" customWidth="1"/>
    <col min="2056" max="2056" width="15.85546875" customWidth="1"/>
    <col min="2057" max="2057" width="11.85546875" customWidth="1"/>
    <col min="2058" max="2058" width="18.28515625" customWidth="1"/>
    <col min="2059" max="2059" width="7" customWidth="1"/>
    <col min="2060" max="2060" width="12.85546875" customWidth="1"/>
    <col min="2061" max="2061" width="10.85546875" customWidth="1"/>
    <col min="2062" max="2062" width="13" customWidth="1"/>
    <col min="2063" max="2063" width="11.28515625" customWidth="1"/>
    <col min="2064" max="2064" width="14.140625" customWidth="1"/>
    <col min="2065" max="2065" width="15.140625" customWidth="1"/>
    <col min="2066" max="2066" width="14.42578125" customWidth="1"/>
    <col min="2305" max="2305" width="5.140625" customWidth="1"/>
    <col min="2308" max="2308" width="8.85546875" customWidth="1"/>
    <col min="2309" max="2309" width="22.42578125" customWidth="1"/>
    <col min="2310" max="2310" width="41" customWidth="1"/>
    <col min="2311" max="2311" width="14.42578125" customWidth="1"/>
    <col min="2312" max="2312" width="15.85546875" customWidth="1"/>
    <col min="2313" max="2313" width="11.85546875" customWidth="1"/>
    <col min="2314" max="2314" width="18.28515625" customWidth="1"/>
    <col min="2315" max="2315" width="7" customWidth="1"/>
    <col min="2316" max="2316" width="12.85546875" customWidth="1"/>
    <col min="2317" max="2317" width="10.85546875" customWidth="1"/>
    <col min="2318" max="2318" width="13" customWidth="1"/>
    <col min="2319" max="2319" width="11.28515625" customWidth="1"/>
    <col min="2320" max="2320" width="14.140625" customWidth="1"/>
    <col min="2321" max="2321" width="15.140625" customWidth="1"/>
    <col min="2322" max="2322" width="14.42578125" customWidth="1"/>
    <col min="2561" max="2561" width="5.140625" customWidth="1"/>
    <col min="2564" max="2564" width="8.85546875" customWidth="1"/>
    <col min="2565" max="2565" width="22.42578125" customWidth="1"/>
    <col min="2566" max="2566" width="41" customWidth="1"/>
    <col min="2567" max="2567" width="14.42578125" customWidth="1"/>
    <col min="2568" max="2568" width="15.85546875" customWidth="1"/>
    <col min="2569" max="2569" width="11.85546875" customWidth="1"/>
    <col min="2570" max="2570" width="18.28515625" customWidth="1"/>
    <col min="2571" max="2571" width="7" customWidth="1"/>
    <col min="2572" max="2572" width="12.85546875" customWidth="1"/>
    <col min="2573" max="2573" width="10.85546875" customWidth="1"/>
    <col min="2574" max="2574" width="13" customWidth="1"/>
    <col min="2575" max="2575" width="11.28515625" customWidth="1"/>
    <col min="2576" max="2576" width="14.140625" customWidth="1"/>
    <col min="2577" max="2577" width="15.140625" customWidth="1"/>
    <col min="2578" max="2578" width="14.42578125" customWidth="1"/>
    <col min="2817" max="2817" width="5.140625" customWidth="1"/>
    <col min="2820" max="2820" width="8.85546875" customWidth="1"/>
    <col min="2821" max="2821" width="22.42578125" customWidth="1"/>
    <col min="2822" max="2822" width="41" customWidth="1"/>
    <col min="2823" max="2823" width="14.42578125" customWidth="1"/>
    <col min="2824" max="2824" width="15.85546875" customWidth="1"/>
    <col min="2825" max="2825" width="11.85546875" customWidth="1"/>
    <col min="2826" max="2826" width="18.28515625" customWidth="1"/>
    <col min="2827" max="2827" width="7" customWidth="1"/>
    <col min="2828" max="2828" width="12.85546875" customWidth="1"/>
    <col min="2829" max="2829" width="10.85546875" customWidth="1"/>
    <col min="2830" max="2830" width="13" customWidth="1"/>
    <col min="2831" max="2831" width="11.28515625" customWidth="1"/>
    <col min="2832" max="2832" width="14.140625" customWidth="1"/>
    <col min="2833" max="2833" width="15.140625" customWidth="1"/>
    <col min="2834" max="2834" width="14.42578125" customWidth="1"/>
    <col min="3073" max="3073" width="5.140625" customWidth="1"/>
    <col min="3076" max="3076" width="8.85546875" customWidth="1"/>
    <col min="3077" max="3077" width="22.42578125" customWidth="1"/>
    <col min="3078" max="3078" width="41" customWidth="1"/>
    <col min="3079" max="3079" width="14.42578125" customWidth="1"/>
    <col min="3080" max="3080" width="15.85546875" customWidth="1"/>
    <col min="3081" max="3081" width="11.85546875" customWidth="1"/>
    <col min="3082" max="3082" width="18.28515625" customWidth="1"/>
    <col min="3083" max="3083" width="7" customWidth="1"/>
    <col min="3084" max="3084" width="12.85546875" customWidth="1"/>
    <col min="3085" max="3085" width="10.85546875" customWidth="1"/>
    <col min="3086" max="3086" width="13" customWidth="1"/>
    <col min="3087" max="3087" width="11.28515625" customWidth="1"/>
    <col min="3088" max="3088" width="14.140625" customWidth="1"/>
    <col min="3089" max="3089" width="15.140625" customWidth="1"/>
    <col min="3090" max="3090" width="14.42578125" customWidth="1"/>
    <col min="3329" max="3329" width="5.140625" customWidth="1"/>
    <col min="3332" max="3332" width="8.85546875" customWidth="1"/>
    <col min="3333" max="3333" width="22.42578125" customWidth="1"/>
    <col min="3334" max="3334" width="41" customWidth="1"/>
    <col min="3335" max="3335" width="14.42578125" customWidth="1"/>
    <col min="3336" max="3336" width="15.85546875" customWidth="1"/>
    <col min="3337" max="3337" width="11.85546875" customWidth="1"/>
    <col min="3338" max="3338" width="18.28515625" customWidth="1"/>
    <col min="3339" max="3339" width="7" customWidth="1"/>
    <col min="3340" max="3340" width="12.85546875" customWidth="1"/>
    <col min="3341" max="3341" width="10.85546875" customWidth="1"/>
    <col min="3342" max="3342" width="13" customWidth="1"/>
    <col min="3343" max="3343" width="11.28515625" customWidth="1"/>
    <col min="3344" max="3344" width="14.140625" customWidth="1"/>
    <col min="3345" max="3345" width="15.140625" customWidth="1"/>
    <col min="3346" max="3346" width="14.42578125" customWidth="1"/>
    <col min="3585" max="3585" width="5.140625" customWidth="1"/>
    <col min="3588" max="3588" width="8.85546875" customWidth="1"/>
    <col min="3589" max="3589" width="22.42578125" customWidth="1"/>
    <col min="3590" max="3590" width="41" customWidth="1"/>
    <col min="3591" max="3591" width="14.42578125" customWidth="1"/>
    <col min="3592" max="3592" width="15.85546875" customWidth="1"/>
    <col min="3593" max="3593" width="11.85546875" customWidth="1"/>
    <col min="3594" max="3594" width="18.28515625" customWidth="1"/>
    <col min="3595" max="3595" width="7" customWidth="1"/>
    <col min="3596" max="3596" width="12.85546875" customWidth="1"/>
    <col min="3597" max="3597" width="10.85546875" customWidth="1"/>
    <col min="3598" max="3598" width="13" customWidth="1"/>
    <col min="3599" max="3599" width="11.28515625" customWidth="1"/>
    <col min="3600" max="3600" width="14.140625" customWidth="1"/>
    <col min="3601" max="3601" width="15.140625" customWidth="1"/>
    <col min="3602" max="3602" width="14.42578125" customWidth="1"/>
    <col min="3841" max="3841" width="5.140625" customWidth="1"/>
    <col min="3844" max="3844" width="8.85546875" customWidth="1"/>
    <col min="3845" max="3845" width="22.42578125" customWidth="1"/>
    <col min="3846" max="3846" width="41" customWidth="1"/>
    <col min="3847" max="3847" width="14.42578125" customWidth="1"/>
    <col min="3848" max="3848" width="15.85546875" customWidth="1"/>
    <col min="3849" max="3849" width="11.85546875" customWidth="1"/>
    <col min="3850" max="3850" width="18.28515625" customWidth="1"/>
    <col min="3851" max="3851" width="7" customWidth="1"/>
    <col min="3852" max="3852" width="12.85546875" customWidth="1"/>
    <col min="3853" max="3853" width="10.85546875" customWidth="1"/>
    <col min="3854" max="3854" width="13" customWidth="1"/>
    <col min="3855" max="3855" width="11.28515625" customWidth="1"/>
    <col min="3856" max="3856" width="14.140625" customWidth="1"/>
    <col min="3857" max="3857" width="15.140625" customWidth="1"/>
    <col min="3858" max="3858" width="14.42578125" customWidth="1"/>
    <col min="4097" max="4097" width="5.140625" customWidth="1"/>
    <col min="4100" max="4100" width="8.85546875" customWidth="1"/>
    <col min="4101" max="4101" width="22.42578125" customWidth="1"/>
    <col min="4102" max="4102" width="41" customWidth="1"/>
    <col min="4103" max="4103" width="14.42578125" customWidth="1"/>
    <col min="4104" max="4104" width="15.85546875" customWidth="1"/>
    <col min="4105" max="4105" width="11.85546875" customWidth="1"/>
    <col min="4106" max="4106" width="18.28515625" customWidth="1"/>
    <col min="4107" max="4107" width="7" customWidth="1"/>
    <col min="4108" max="4108" width="12.85546875" customWidth="1"/>
    <col min="4109" max="4109" width="10.85546875" customWidth="1"/>
    <col min="4110" max="4110" width="13" customWidth="1"/>
    <col min="4111" max="4111" width="11.28515625" customWidth="1"/>
    <col min="4112" max="4112" width="14.140625" customWidth="1"/>
    <col min="4113" max="4113" width="15.140625" customWidth="1"/>
    <col min="4114" max="4114" width="14.42578125" customWidth="1"/>
    <col min="4353" max="4353" width="5.140625" customWidth="1"/>
    <col min="4356" max="4356" width="8.85546875" customWidth="1"/>
    <col min="4357" max="4357" width="22.42578125" customWidth="1"/>
    <col min="4358" max="4358" width="41" customWidth="1"/>
    <col min="4359" max="4359" width="14.42578125" customWidth="1"/>
    <col min="4360" max="4360" width="15.85546875" customWidth="1"/>
    <col min="4361" max="4361" width="11.85546875" customWidth="1"/>
    <col min="4362" max="4362" width="18.28515625" customWidth="1"/>
    <col min="4363" max="4363" width="7" customWidth="1"/>
    <col min="4364" max="4364" width="12.85546875" customWidth="1"/>
    <col min="4365" max="4365" width="10.85546875" customWidth="1"/>
    <col min="4366" max="4366" width="13" customWidth="1"/>
    <col min="4367" max="4367" width="11.28515625" customWidth="1"/>
    <col min="4368" max="4368" width="14.140625" customWidth="1"/>
    <col min="4369" max="4369" width="15.140625" customWidth="1"/>
    <col min="4370" max="4370" width="14.42578125" customWidth="1"/>
    <col min="4609" max="4609" width="5.140625" customWidth="1"/>
    <col min="4612" max="4612" width="8.85546875" customWidth="1"/>
    <col min="4613" max="4613" width="22.42578125" customWidth="1"/>
    <col min="4614" max="4614" width="41" customWidth="1"/>
    <col min="4615" max="4615" width="14.42578125" customWidth="1"/>
    <col min="4616" max="4616" width="15.85546875" customWidth="1"/>
    <col min="4617" max="4617" width="11.85546875" customWidth="1"/>
    <col min="4618" max="4618" width="18.28515625" customWidth="1"/>
    <col min="4619" max="4619" width="7" customWidth="1"/>
    <col min="4620" max="4620" width="12.85546875" customWidth="1"/>
    <col min="4621" max="4621" width="10.85546875" customWidth="1"/>
    <col min="4622" max="4622" width="13" customWidth="1"/>
    <col min="4623" max="4623" width="11.28515625" customWidth="1"/>
    <col min="4624" max="4624" width="14.140625" customWidth="1"/>
    <col min="4625" max="4625" width="15.140625" customWidth="1"/>
    <col min="4626" max="4626" width="14.42578125" customWidth="1"/>
    <col min="4865" max="4865" width="5.140625" customWidth="1"/>
    <col min="4868" max="4868" width="8.85546875" customWidth="1"/>
    <col min="4869" max="4869" width="22.42578125" customWidth="1"/>
    <col min="4870" max="4870" width="41" customWidth="1"/>
    <col min="4871" max="4871" width="14.42578125" customWidth="1"/>
    <col min="4872" max="4872" width="15.85546875" customWidth="1"/>
    <col min="4873" max="4873" width="11.85546875" customWidth="1"/>
    <col min="4874" max="4874" width="18.28515625" customWidth="1"/>
    <col min="4875" max="4875" width="7" customWidth="1"/>
    <col min="4876" max="4876" width="12.85546875" customWidth="1"/>
    <col min="4877" max="4877" width="10.85546875" customWidth="1"/>
    <col min="4878" max="4878" width="13" customWidth="1"/>
    <col min="4879" max="4879" width="11.28515625" customWidth="1"/>
    <col min="4880" max="4880" width="14.140625" customWidth="1"/>
    <col min="4881" max="4881" width="15.140625" customWidth="1"/>
    <col min="4882" max="4882" width="14.42578125" customWidth="1"/>
    <col min="5121" max="5121" width="5.140625" customWidth="1"/>
    <col min="5124" max="5124" width="8.85546875" customWidth="1"/>
    <col min="5125" max="5125" width="22.42578125" customWidth="1"/>
    <col min="5126" max="5126" width="41" customWidth="1"/>
    <col min="5127" max="5127" width="14.42578125" customWidth="1"/>
    <col min="5128" max="5128" width="15.85546875" customWidth="1"/>
    <col min="5129" max="5129" width="11.85546875" customWidth="1"/>
    <col min="5130" max="5130" width="18.28515625" customWidth="1"/>
    <col min="5131" max="5131" width="7" customWidth="1"/>
    <col min="5132" max="5132" width="12.85546875" customWidth="1"/>
    <col min="5133" max="5133" width="10.85546875" customWidth="1"/>
    <col min="5134" max="5134" width="13" customWidth="1"/>
    <col min="5135" max="5135" width="11.28515625" customWidth="1"/>
    <col min="5136" max="5136" width="14.140625" customWidth="1"/>
    <col min="5137" max="5137" width="15.140625" customWidth="1"/>
    <col min="5138" max="5138" width="14.42578125" customWidth="1"/>
    <col min="5377" max="5377" width="5.140625" customWidth="1"/>
    <col min="5380" max="5380" width="8.85546875" customWidth="1"/>
    <col min="5381" max="5381" width="22.42578125" customWidth="1"/>
    <col min="5382" max="5382" width="41" customWidth="1"/>
    <col min="5383" max="5383" width="14.42578125" customWidth="1"/>
    <col min="5384" max="5384" width="15.85546875" customWidth="1"/>
    <col min="5385" max="5385" width="11.85546875" customWidth="1"/>
    <col min="5386" max="5386" width="18.28515625" customWidth="1"/>
    <col min="5387" max="5387" width="7" customWidth="1"/>
    <col min="5388" max="5388" width="12.85546875" customWidth="1"/>
    <col min="5389" max="5389" width="10.85546875" customWidth="1"/>
    <col min="5390" max="5390" width="13" customWidth="1"/>
    <col min="5391" max="5391" width="11.28515625" customWidth="1"/>
    <col min="5392" max="5392" width="14.140625" customWidth="1"/>
    <col min="5393" max="5393" width="15.140625" customWidth="1"/>
    <col min="5394" max="5394" width="14.42578125" customWidth="1"/>
    <col min="5633" max="5633" width="5.140625" customWidth="1"/>
    <col min="5636" max="5636" width="8.85546875" customWidth="1"/>
    <col min="5637" max="5637" width="22.42578125" customWidth="1"/>
    <col min="5638" max="5638" width="41" customWidth="1"/>
    <col min="5639" max="5639" width="14.42578125" customWidth="1"/>
    <col min="5640" max="5640" width="15.85546875" customWidth="1"/>
    <col min="5641" max="5641" width="11.85546875" customWidth="1"/>
    <col min="5642" max="5642" width="18.28515625" customWidth="1"/>
    <col min="5643" max="5643" width="7" customWidth="1"/>
    <col min="5644" max="5644" width="12.85546875" customWidth="1"/>
    <col min="5645" max="5645" width="10.85546875" customWidth="1"/>
    <col min="5646" max="5646" width="13" customWidth="1"/>
    <col min="5647" max="5647" width="11.28515625" customWidth="1"/>
    <col min="5648" max="5648" width="14.140625" customWidth="1"/>
    <col min="5649" max="5649" width="15.140625" customWidth="1"/>
    <col min="5650" max="5650" width="14.42578125" customWidth="1"/>
    <col min="5889" max="5889" width="5.140625" customWidth="1"/>
    <col min="5892" max="5892" width="8.85546875" customWidth="1"/>
    <col min="5893" max="5893" width="22.42578125" customWidth="1"/>
    <col min="5894" max="5894" width="41" customWidth="1"/>
    <col min="5895" max="5895" width="14.42578125" customWidth="1"/>
    <col min="5896" max="5896" width="15.85546875" customWidth="1"/>
    <col min="5897" max="5897" width="11.85546875" customWidth="1"/>
    <col min="5898" max="5898" width="18.28515625" customWidth="1"/>
    <col min="5899" max="5899" width="7" customWidth="1"/>
    <col min="5900" max="5900" width="12.85546875" customWidth="1"/>
    <col min="5901" max="5901" width="10.85546875" customWidth="1"/>
    <col min="5902" max="5902" width="13" customWidth="1"/>
    <col min="5903" max="5903" width="11.28515625" customWidth="1"/>
    <col min="5904" max="5904" width="14.140625" customWidth="1"/>
    <col min="5905" max="5905" width="15.140625" customWidth="1"/>
    <col min="5906" max="5906" width="14.42578125" customWidth="1"/>
    <col min="6145" max="6145" width="5.140625" customWidth="1"/>
    <col min="6148" max="6148" width="8.85546875" customWidth="1"/>
    <col min="6149" max="6149" width="22.42578125" customWidth="1"/>
    <col min="6150" max="6150" width="41" customWidth="1"/>
    <col min="6151" max="6151" width="14.42578125" customWidth="1"/>
    <col min="6152" max="6152" width="15.85546875" customWidth="1"/>
    <col min="6153" max="6153" width="11.85546875" customWidth="1"/>
    <col min="6154" max="6154" width="18.28515625" customWidth="1"/>
    <col min="6155" max="6155" width="7" customWidth="1"/>
    <col min="6156" max="6156" width="12.85546875" customWidth="1"/>
    <col min="6157" max="6157" width="10.85546875" customWidth="1"/>
    <col min="6158" max="6158" width="13" customWidth="1"/>
    <col min="6159" max="6159" width="11.28515625" customWidth="1"/>
    <col min="6160" max="6160" width="14.140625" customWidth="1"/>
    <col min="6161" max="6161" width="15.140625" customWidth="1"/>
    <col min="6162" max="6162" width="14.42578125" customWidth="1"/>
    <col min="6401" max="6401" width="5.140625" customWidth="1"/>
    <col min="6404" max="6404" width="8.85546875" customWidth="1"/>
    <col min="6405" max="6405" width="22.42578125" customWidth="1"/>
    <col min="6406" max="6406" width="41" customWidth="1"/>
    <col min="6407" max="6407" width="14.42578125" customWidth="1"/>
    <col min="6408" max="6408" width="15.85546875" customWidth="1"/>
    <col min="6409" max="6409" width="11.85546875" customWidth="1"/>
    <col min="6410" max="6410" width="18.28515625" customWidth="1"/>
    <col min="6411" max="6411" width="7" customWidth="1"/>
    <col min="6412" max="6412" width="12.85546875" customWidth="1"/>
    <col min="6413" max="6413" width="10.85546875" customWidth="1"/>
    <col min="6414" max="6414" width="13" customWidth="1"/>
    <col min="6415" max="6415" width="11.28515625" customWidth="1"/>
    <col min="6416" max="6416" width="14.140625" customWidth="1"/>
    <col min="6417" max="6417" width="15.140625" customWidth="1"/>
    <col min="6418" max="6418" width="14.42578125" customWidth="1"/>
    <col min="6657" max="6657" width="5.140625" customWidth="1"/>
    <col min="6660" max="6660" width="8.85546875" customWidth="1"/>
    <col min="6661" max="6661" width="22.42578125" customWidth="1"/>
    <col min="6662" max="6662" width="41" customWidth="1"/>
    <col min="6663" max="6663" width="14.42578125" customWidth="1"/>
    <col min="6664" max="6664" width="15.85546875" customWidth="1"/>
    <col min="6665" max="6665" width="11.85546875" customWidth="1"/>
    <col min="6666" max="6666" width="18.28515625" customWidth="1"/>
    <col min="6667" max="6667" width="7" customWidth="1"/>
    <col min="6668" max="6668" width="12.85546875" customWidth="1"/>
    <col min="6669" max="6669" width="10.85546875" customWidth="1"/>
    <col min="6670" max="6670" width="13" customWidth="1"/>
    <col min="6671" max="6671" width="11.28515625" customWidth="1"/>
    <col min="6672" max="6672" width="14.140625" customWidth="1"/>
    <col min="6673" max="6673" width="15.140625" customWidth="1"/>
    <col min="6674" max="6674" width="14.42578125" customWidth="1"/>
    <col min="6913" max="6913" width="5.140625" customWidth="1"/>
    <col min="6916" max="6916" width="8.85546875" customWidth="1"/>
    <col min="6917" max="6917" width="22.42578125" customWidth="1"/>
    <col min="6918" max="6918" width="41" customWidth="1"/>
    <col min="6919" max="6919" width="14.42578125" customWidth="1"/>
    <col min="6920" max="6920" width="15.85546875" customWidth="1"/>
    <col min="6921" max="6921" width="11.85546875" customWidth="1"/>
    <col min="6922" max="6922" width="18.28515625" customWidth="1"/>
    <col min="6923" max="6923" width="7" customWidth="1"/>
    <col min="6924" max="6924" width="12.85546875" customWidth="1"/>
    <col min="6925" max="6925" width="10.85546875" customWidth="1"/>
    <col min="6926" max="6926" width="13" customWidth="1"/>
    <col min="6927" max="6927" width="11.28515625" customWidth="1"/>
    <col min="6928" max="6928" width="14.140625" customWidth="1"/>
    <col min="6929" max="6929" width="15.140625" customWidth="1"/>
    <col min="6930" max="6930" width="14.42578125" customWidth="1"/>
    <col min="7169" max="7169" width="5.140625" customWidth="1"/>
    <col min="7172" max="7172" width="8.85546875" customWidth="1"/>
    <col min="7173" max="7173" width="22.42578125" customWidth="1"/>
    <col min="7174" max="7174" width="41" customWidth="1"/>
    <col min="7175" max="7175" width="14.42578125" customWidth="1"/>
    <col min="7176" max="7176" width="15.85546875" customWidth="1"/>
    <col min="7177" max="7177" width="11.85546875" customWidth="1"/>
    <col min="7178" max="7178" width="18.28515625" customWidth="1"/>
    <col min="7179" max="7179" width="7" customWidth="1"/>
    <col min="7180" max="7180" width="12.85546875" customWidth="1"/>
    <col min="7181" max="7181" width="10.85546875" customWidth="1"/>
    <col min="7182" max="7182" width="13" customWidth="1"/>
    <col min="7183" max="7183" width="11.28515625" customWidth="1"/>
    <col min="7184" max="7184" width="14.140625" customWidth="1"/>
    <col min="7185" max="7185" width="15.140625" customWidth="1"/>
    <col min="7186" max="7186" width="14.42578125" customWidth="1"/>
    <col min="7425" max="7425" width="5.140625" customWidth="1"/>
    <col min="7428" max="7428" width="8.85546875" customWidth="1"/>
    <col min="7429" max="7429" width="22.42578125" customWidth="1"/>
    <col min="7430" max="7430" width="41" customWidth="1"/>
    <col min="7431" max="7431" width="14.42578125" customWidth="1"/>
    <col min="7432" max="7432" width="15.85546875" customWidth="1"/>
    <col min="7433" max="7433" width="11.85546875" customWidth="1"/>
    <col min="7434" max="7434" width="18.28515625" customWidth="1"/>
    <col min="7435" max="7435" width="7" customWidth="1"/>
    <col min="7436" max="7436" width="12.85546875" customWidth="1"/>
    <col min="7437" max="7437" width="10.85546875" customWidth="1"/>
    <col min="7438" max="7438" width="13" customWidth="1"/>
    <col min="7439" max="7439" width="11.28515625" customWidth="1"/>
    <col min="7440" max="7440" width="14.140625" customWidth="1"/>
    <col min="7441" max="7441" width="15.140625" customWidth="1"/>
    <col min="7442" max="7442" width="14.42578125" customWidth="1"/>
    <col min="7681" max="7681" width="5.140625" customWidth="1"/>
    <col min="7684" max="7684" width="8.85546875" customWidth="1"/>
    <col min="7685" max="7685" width="22.42578125" customWidth="1"/>
    <col min="7686" max="7686" width="41" customWidth="1"/>
    <col min="7687" max="7687" width="14.42578125" customWidth="1"/>
    <col min="7688" max="7688" width="15.85546875" customWidth="1"/>
    <col min="7689" max="7689" width="11.85546875" customWidth="1"/>
    <col min="7690" max="7690" width="18.28515625" customWidth="1"/>
    <col min="7691" max="7691" width="7" customWidth="1"/>
    <col min="7692" max="7692" width="12.85546875" customWidth="1"/>
    <col min="7693" max="7693" width="10.85546875" customWidth="1"/>
    <col min="7694" max="7694" width="13" customWidth="1"/>
    <col min="7695" max="7695" width="11.28515625" customWidth="1"/>
    <col min="7696" max="7696" width="14.140625" customWidth="1"/>
    <col min="7697" max="7697" width="15.140625" customWidth="1"/>
    <col min="7698" max="7698" width="14.42578125" customWidth="1"/>
    <col min="7937" max="7937" width="5.140625" customWidth="1"/>
    <col min="7940" max="7940" width="8.85546875" customWidth="1"/>
    <col min="7941" max="7941" width="22.42578125" customWidth="1"/>
    <col min="7942" max="7942" width="41" customWidth="1"/>
    <col min="7943" max="7943" width="14.42578125" customWidth="1"/>
    <col min="7944" max="7944" width="15.85546875" customWidth="1"/>
    <col min="7945" max="7945" width="11.85546875" customWidth="1"/>
    <col min="7946" max="7946" width="18.28515625" customWidth="1"/>
    <col min="7947" max="7947" width="7" customWidth="1"/>
    <col min="7948" max="7948" width="12.85546875" customWidth="1"/>
    <col min="7949" max="7949" width="10.85546875" customWidth="1"/>
    <col min="7950" max="7950" width="13" customWidth="1"/>
    <col min="7951" max="7951" width="11.28515625" customWidth="1"/>
    <col min="7952" max="7952" width="14.140625" customWidth="1"/>
    <col min="7953" max="7953" width="15.140625" customWidth="1"/>
    <col min="7954" max="7954" width="14.42578125" customWidth="1"/>
    <col min="8193" max="8193" width="5.140625" customWidth="1"/>
    <col min="8196" max="8196" width="8.85546875" customWidth="1"/>
    <col min="8197" max="8197" width="22.42578125" customWidth="1"/>
    <col min="8198" max="8198" width="41" customWidth="1"/>
    <col min="8199" max="8199" width="14.42578125" customWidth="1"/>
    <col min="8200" max="8200" width="15.85546875" customWidth="1"/>
    <col min="8201" max="8201" width="11.85546875" customWidth="1"/>
    <col min="8202" max="8202" width="18.28515625" customWidth="1"/>
    <col min="8203" max="8203" width="7" customWidth="1"/>
    <col min="8204" max="8204" width="12.85546875" customWidth="1"/>
    <col min="8205" max="8205" width="10.85546875" customWidth="1"/>
    <col min="8206" max="8206" width="13" customWidth="1"/>
    <col min="8207" max="8207" width="11.28515625" customWidth="1"/>
    <col min="8208" max="8208" width="14.140625" customWidth="1"/>
    <col min="8209" max="8209" width="15.140625" customWidth="1"/>
    <col min="8210" max="8210" width="14.42578125" customWidth="1"/>
    <col min="8449" max="8449" width="5.140625" customWidth="1"/>
    <col min="8452" max="8452" width="8.85546875" customWidth="1"/>
    <col min="8453" max="8453" width="22.42578125" customWidth="1"/>
    <col min="8454" max="8454" width="41" customWidth="1"/>
    <col min="8455" max="8455" width="14.42578125" customWidth="1"/>
    <col min="8456" max="8456" width="15.85546875" customWidth="1"/>
    <col min="8457" max="8457" width="11.85546875" customWidth="1"/>
    <col min="8458" max="8458" width="18.28515625" customWidth="1"/>
    <col min="8459" max="8459" width="7" customWidth="1"/>
    <col min="8460" max="8460" width="12.85546875" customWidth="1"/>
    <col min="8461" max="8461" width="10.85546875" customWidth="1"/>
    <col min="8462" max="8462" width="13" customWidth="1"/>
    <col min="8463" max="8463" width="11.28515625" customWidth="1"/>
    <col min="8464" max="8464" width="14.140625" customWidth="1"/>
    <col min="8465" max="8465" width="15.140625" customWidth="1"/>
    <col min="8466" max="8466" width="14.42578125" customWidth="1"/>
    <col min="8705" max="8705" width="5.140625" customWidth="1"/>
    <col min="8708" max="8708" width="8.85546875" customWidth="1"/>
    <col min="8709" max="8709" width="22.42578125" customWidth="1"/>
    <col min="8710" max="8710" width="41" customWidth="1"/>
    <col min="8711" max="8711" width="14.42578125" customWidth="1"/>
    <col min="8712" max="8712" width="15.85546875" customWidth="1"/>
    <col min="8713" max="8713" width="11.85546875" customWidth="1"/>
    <col min="8714" max="8714" width="18.28515625" customWidth="1"/>
    <col min="8715" max="8715" width="7" customWidth="1"/>
    <col min="8716" max="8716" width="12.85546875" customWidth="1"/>
    <col min="8717" max="8717" width="10.85546875" customWidth="1"/>
    <col min="8718" max="8718" width="13" customWidth="1"/>
    <col min="8719" max="8719" width="11.28515625" customWidth="1"/>
    <col min="8720" max="8720" width="14.140625" customWidth="1"/>
    <col min="8721" max="8721" width="15.140625" customWidth="1"/>
    <col min="8722" max="8722" width="14.42578125" customWidth="1"/>
    <col min="8961" max="8961" width="5.140625" customWidth="1"/>
    <col min="8964" max="8964" width="8.85546875" customWidth="1"/>
    <col min="8965" max="8965" width="22.42578125" customWidth="1"/>
    <col min="8966" max="8966" width="41" customWidth="1"/>
    <col min="8967" max="8967" width="14.42578125" customWidth="1"/>
    <col min="8968" max="8968" width="15.85546875" customWidth="1"/>
    <col min="8969" max="8969" width="11.85546875" customWidth="1"/>
    <col min="8970" max="8970" width="18.28515625" customWidth="1"/>
    <col min="8971" max="8971" width="7" customWidth="1"/>
    <col min="8972" max="8972" width="12.85546875" customWidth="1"/>
    <col min="8973" max="8973" width="10.85546875" customWidth="1"/>
    <col min="8974" max="8974" width="13" customWidth="1"/>
    <col min="8975" max="8975" width="11.28515625" customWidth="1"/>
    <col min="8976" max="8976" width="14.140625" customWidth="1"/>
    <col min="8977" max="8977" width="15.140625" customWidth="1"/>
    <col min="8978" max="8978" width="14.42578125" customWidth="1"/>
    <col min="9217" max="9217" width="5.140625" customWidth="1"/>
    <col min="9220" max="9220" width="8.85546875" customWidth="1"/>
    <col min="9221" max="9221" width="22.42578125" customWidth="1"/>
    <col min="9222" max="9222" width="41" customWidth="1"/>
    <col min="9223" max="9223" width="14.42578125" customWidth="1"/>
    <col min="9224" max="9224" width="15.85546875" customWidth="1"/>
    <col min="9225" max="9225" width="11.85546875" customWidth="1"/>
    <col min="9226" max="9226" width="18.28515625" customWidth="1"/>
    <col min="9227" max="9227" width="7" customWidth="1"/>
    <col min="9228" max="9228" width="12.85546875" customWidth="1"/>
    <col min="9229" max="9229" width="10.85546875" customWidth="1"/>
    <col min="9230" max="9230" width="13" customWidth="1"/>
    <col min="9231" max="9231" width="11.28515625" customWidth="1"/>
    <col min="9232" max="9232" width="14.140625" customWidth="1"/>
    <col min="9233" max="9233" width="15.140625" customWidth="1"/>
    <col min="9234" max="9234" width="14.42578125" customWidth="1"/>
    <col min="9473" max="9473" width="5.140625" customWidth="1"/>
    <col min="9476" max="9476" width="8.85546875" customWidth="1"/>
    <col min="9477" max="9477" width="22.42578125" customWidth="1"/>
    <col min="9478" max="9478" width="41" customWidth="1"/>
    <col min="9479" max="9479" width="14.42578125" customWidth="1"/>
    <col min="9480" max="9480" width="15.85546875" customWidth="1"/>
    <col min="9481" max="9481" width="11.85546875" customWidth="1"/>
    <col min="9482" max="9482" width="18.28515625" customWidth="1"/>
    <col min="9483" max="9483" width="7" customWidth="1"/>
    <col min="9484" max="9484" width="12.85546875" customWidth="1"/>
    <col min="9485" max="9485" width="10.85546875" customWidth="1"/>
    <col min="9486" max="9486" width="13" customWidth="1"/>
    <col min="9487" max="9487" width="11.28515625" customWidth="1"/>
    <col min="9488" max="9488" width="14.140625" customWidth="1"/>
    <col min="9489" max="9489" width="15.140625" customWidth="1"/>
    <col min="9490" max="9490" width="14.42578125" customWidth="1"/>
    <col min="9729" max="9729" width="5.140625" customWidth="1"/>
    <col min="9732" max="9732" width="8.85546875" customWidth="1"/>
    <col min="9733" max="9733" width="22.42578125" customWidth="1"/>
    <col min="9734" max="9734" width="41" customWidth="1"/>
    <col min="9735" max="9735" width="14.42578125" customWidth="1"/>
    <col min="9736" max="9736" width="15.85546875" customWidth="1"/>
    <col min="9737" max="9737" width="11.85546875" customWidth="1"/>
    <col min="9738" max="9738" width="18.28515625" customWidth="1"/>
    <col min="9739" max="9739" width="7" customWidth="1"/>
    <col min="9740" max="9740" width="12.85546875" customWidth="1"/>
    <col min="9741" max="9741" width="10.85546875" customWidth="1"/>
    <col min="9742" max="9742" width="13" customWidth="1"/>
    <col min="9743" max="9743" width="11.28515625" customWidth="1"/>
    <col min="9744" max="9744" width="14.140625" customWidth="1"/>
    <col min="9745" max="9745" width="15.140625" customWidth="1"/>
    <col min="9746" max="9746" width="14.42578125" customWidth="1"/>
    <col min="9985" max="9985" width="5.140625" customWidth="1"/>
    <col min="9988" max="9988" width="8.85546875" customWidth="1"/>
    <col min="9989" max="9989" width="22.42578125" customWidth="1"/>
    <col min="9990" max="9990" width="41" customWidth="1"/>
    <col min="9991" max="9991" width="14.42578125" customWidth="1"/>
    <col min="9992" max="9992" width="15.85546875" customWidth="1"/>
    <col min="9993" max="9993" width="11.85546875" customWidth="1"/>
    <col min="9994" max="9994" width="18.28515625" customWidth="1"/>
    <col min="9995" max="9995" width="7" customWidth="1"/>
    <col min="9996" max="9996" width="12.85546875" customWidth="1"/>
    <col min="9997" max="9997" width="10.85546875" customWidth="1"/>
    <col min="9998" max="9998" width="13" customWidth="1"/>
    <col min="9999" max="9999" width="11.28515625" customWidth="1"/>
    <col min="10000" max="10000" width="14.140625" customWidth="1"/>
    <col min="10001" max="10001" width="15.140625" customWidth="1"/>
    <col min="10002" max="10002" width="14.42578125" customWidth="1"/>
    <col min="10241" max="10241" width="5.140625" customWidth="1"/>
    <col min="10244" max="10244" width="8.85546875" customWidth="1"/>
    <col min="10245" max="10245" width="22.42578125" customWidth="1"/>
    <col min="10246" max="10246" width="41" customWidth="1"/>
    <col min="10247" max="10247" width="14.42578125" customWidth="1"/>
    <col min="10248" max="10248" width="15.85546875" customWidth="1"/>
    <col min="10249" max="10249" width="11.85546875" customWidth="1"/>
    <col min="10250" max="10250" width="18.28515625" customWidth="1"/>
    <col min="10251" max="10251" width="7" customWidth="1"/>
    <col min="10252" max="10252" width="12.85546875" customWidth="1"/>
    <col min="10253" max="10253" width="10.85546875" customWidth="1"/>
    <col min="10254" max="10254" width="13" customWidth="1"/>
    <col min="10255" max="10255" width="11.28515625" customWidth="1"/>
    <col min="10256" max="10256" width="14.140625" customWidth="1"/>
    <col min="10257" max="10257" width="15.140625" customWidth="1"/>
    <col min="10258" max="10258" width="14.42578125" customWidth="1"/>
    <col min="10497" max="10497" width="5.140625" customWidth="1"/>
    <col min="10500" max="10500" width="8.85546875" customWidth="1"/>
    <col min="10501" max="10501" width="22.42578125" customWidth="1"/>
    <col min="10502" max="10502" width="41" customWidth="1"/>
    <col min="10503" max="10503" width="14.42578125" customWidth="1"/>
    <col min="10504" max="10504" width="15.85546875" customWidth="1"/>
    <col min="10505" max="10505" width="11.85546875" customWidth="1"/>
    <col min="10506" max="10506" width="18.28515625" customWidth="1"/>
    <col min="10507" max="10507" width="7" customWidth="1"/>
    <col min="10508" max="10508" width="12.85546875" customWidth="1"/>
    <col min="10509" max="10509" width="10.85546875" customWidth="1"/>
    <col min="10510" max="10510" width="13" customWidth="1"/>
    <col min="10511" max="10511" width="11.28515625" customWidth="1"/>
    <col min="10512" max="10512" width="14.140625" customWidth="1"/>
    <col min="10513" max="10513" width="15.140625" customWidth="1"/>
    <col min="10514" max="10514" width="14.42578125" customWidth="1"/>
    <col min="10753" max="10753" width="5.140625" customWidth="1"/>
    <col min="10756" max="10756" width="8.85546875" customWidth="1"/>
    <col min="10757" max="10757" width="22.42578125" customWidth="1"/>
    <col min="10758" max="10758" width="41" customWidth="1"/>
    <col min="10759" max="10759" width="14.42578125" customWidth="1"/>
    <col min="10760" max="10760" width="15.85546875" customWidth="1"/>
    <col min="10761" max="10761" width="11.85546875" customWidth="1"/>
    <col min="10762" max="10762" width="18.28515625" customWidth="1"/>
    <col min="10763" max="10763" width="7" customWidth="1"/>
    <col min="10764" max="10764" width="12.85546875" customWidth="1"/>
    <col min="10765" max="10765" width="10.85546875" customWidth="1"/>
    <col min="10766" max="10766" width="13" customWidth="1"/>
    <col min="10767" max="10767" width="11.28515625" customWidth="1"/>
    <col min="10768" max="10768" width="14.140625" customWidth="1"/>
    <col min="10769" max="10769" width="15.140625" customWidth="1"/>
    <col min="10770" max="10770" width="14.42578125" customWidth="1"/>
    <col min="11009" max="11009" width="5.140625" customWidth="1"/>
    <col min="11012" max="11012" width="8.85546875" customWidth="1"/>
    <col min="11013" max="11013" width="22.42578125" customWidth="1"/>
    <col min="11014" max="11014" width="41" customWidth="1"/>
    <col min="11015" max="11015" width="14.42578125" customWidth="1"/>
    <col min="11016" max="11016" width="15.85546875" customWidth="1"/>
    <col min="11017" max="11017" width="11.85546875" customWidth="1"/>
    <col min="11018" max="11018" width="18.28515625" customWidth="1"/>
    <col min="11019" max="11019" width="7" customWidth="1"/>
    <col min="11020" max="11020" width="12.85546875" customWidth="1"/>
    <col min="11021" max="11021" width="10.85546875" customWidth="1"/>
    <col min="11022" max="11022" width="13" customWidth="1"/>
    <col min="11023" max="11023" width="11.28515625" customWidth="1"/>
    <col min="11024" max="11024" width="14.140625" customWidth="1"/>
    <col min="11025" max="11025" width="15.140625" customWidth="1"/>
    <col min="11026" max="11026" width="14.42578125" customWidth="1"/>
    <col min="11265" max="11265" width="5.140625" customWidth="1"/>
    <col min="11268" max="11268" width="8.85546875" customWidth="1"/>
    <col min="11269" max="11269" width="22.42578125" customWidth="1"/>
    <col min="11270" max="11270" width="41" customWidth="1"/>
    <col min="11271" max="11271" width="14.42578125" customWidth="1"/>
    <col min="11272" max="11272" width="15.85546875" customWidth="1"/>
    <col min="11273" max="11273" width="11.85546875" customWidth="1"/>
    <col min="11274" max="11274" width="18.28515625" customWidth="1"/>
    <col min="11275" max="11275" width="7" customWidth="1"/>
    <col min="11276" max="11276" width="12.85546875" customWidth="1"/>
    <col min="11277" max="11277" width="10.85546875" customWidth="1"/>
    <col min="11278" max="11278" width="13" customWidth="1"/>
    <col min="11279" max="11279" width="11.28515625" customWidth="1"/>
    <col min="11280" max="11280" width="14.140625" customWidth="1"/>
    <col min="11281" max="11281" width="15.140625" customWidth="1"/>
    <col min="11282" max="11282" width="14.42578125" customWidth="1"/>
    <col min="11521" max="11521" width="5.140625" customWidth="1"/>
    <col min="11524" max="11524" width="8.85546875" customWidth="1"/>
    <col min="11525" max="11525" width="22.42578125" customWidth="1"/>
    <col min="11526" max="11526" width="41" customWidth="1"/>
    <col min="11527" max="11527" width="14.42578125" customWidth="1"/>
    <col min="11528" max="11528" width="15.85546875" customWidth="1"/>
    <col min="11529" max="11529" width="11.85546875" customWidth="1"/>
    <col min="11530" max="11530" width="18.28515625" customWidth="1"/>
    <col min="11531" max="11531" width="7" customWidth="1"/>
    <col min="11532" max="11532" width="12.85546875" customWidth="1"/>
    <col min="11533" max="11533" width="10.85546875" customWidth="1"/>
    <col min="11534" max="11534" width="13" customWidth="1"/>
    <col min="11535" max="11535" width="11.28515625" customWidth="1"/>
    <col min="11536" max="11536" width="14.140625" customWidth="1"/>
    <col min="11537" max="11537" width="15.140625" customWidth="1"/>
    <col min="11538" max="11538" width="14.42578125" customWidth="1"/>
    <col min="11777" max="11777" width="5.140625" customWidth="1"/>
    <col min="11780" max="11780" width="8.85546875" customWidth="1"/>
    <col min="11781" max="11781" width="22.42578125" customWidth="1"/>
    <col min="11782" max="11782" width="41" customWidth="1"/>
    <col min="11783" max="11783" width="14.42578125" customWidth="1"/>
    <col min="11784" max="11784" width="15.85546875" customWidth="1"/>
    <col min="11785" max="11785" width="11.85546875" customWidth="1"/>
    <col min="11786" max="11786" width="18.28515625" customWidth="1"/>
    <col min="11787" max="11787" width="7" customWidth="1"/>
    <col min="11788" max="11788" width="12.85546875" customWidth="1"/>
    <col min="11789" max="11789" width="10.85546875" customWidth="1"/>
    <col min="11790" max="11790" width="13" customWidth="1"/>
    <col min="11791" max="11791" width="11.28515625" customWidth="1"/>
    <col min="11792" max="11792" width="14.140625" customWidth="1"/>
    <col min="11793" max="11793" width="15.140625" customWidth="1"/>
    <col min="11794" max="11794" width="14.42578125" customWidth="1"/>
    <col min="12033" max="12033" width="5.140625" customWidth="1"/>
    <col min="12036" max="12036" width="8.85546875" customWidth="1"/>
    <col min="12037" max="12037" width="22.42578125" customWidth="1"/>
    <col min="12038" max="12038" width="41" customWidth="1"/>
    <col min="12039" max="12039" width="14.42578125" customWidth="1"/>
    <col min="12040" max="12040" width="15.85546875" customWidth="1"/>
    <col min="12041" max="12041" width="11.85546875" customWidth="1"/>
    <col min="12042" max="12042" width="18.28515625" customWidth="1"/>
    <col min="12043" max="12043" width="7" customWidth="1"/>
    <col min="12044" max="12044" width="12.85546875" customWidth="1"/>
    <col min="12045" max="12045" width="10.85546875" customWidth="1"/>
    <col min="12046" max="12046" width="13" customWidth="1"/>
    <col min="12047" max="12047" width="11.28515625" customWidth="1"/>
    <col min="12048" max="12048" width="14.140625" customWidth="1"/>
    <col min="12049" max="12049" width="15.140625" customWidth="1"/>
    <col min="12050" max="12050" width="14.42578125" customWidth="1"/>
    <col min="12289" max="12289" width="5.140625" customWidth="1"/>
    <col min="12292" max="12292" width="8.85546875" customWidth="1"/>
    <col min="12293" max="12293" width="22.42578125" customWidth="1"/>
    <col min="12294" max="12294" width="41" customWidth="1"/>
    <col min="12295" max="12295" width="14.42578125" customWidth="1"/>
    <col min="12296" max="12296" width="15.85546875" customWidth="1"/>
    <col min="12297" max="12297" width="11.85546875" customWidth="1"/>
    <col min="12298" max="12298" width="18.28515625" customWidth="1"/>
    <col min="12299" max="12299" width="7" customWidth="1"/>
    <col min="12300" max="12300" width="12.85546875" customWidth="1"/>
    <col min="12301" max="12301" width="10.85546875" customWidth="1"/>
    <col min="12302" max="12302" width="13" customWidth="1"/>
    <col min="12303" max="12303" width="11.28515625" customWidth="1"/>
    <col min="12304" max="12304" width="14.140625" customWidth="1"/>
    <col min="12305" max="12305" width="15.140625" customWidth="1"/>
    <col min="12306" max="12306" width="14.42578125" customWidth="1"/>
    <col min="12545" max="12545" width="5.140625" customWidth="1"/>
    <col min="12548" max="12548" width="8.85546875" customWidth="1"/>
    <col min="12549" max="12549" width="22.42578125" customWidth="1"/>
    <col min="12550" max="12550" width="41" customWidth="1"/>
    <col min="12551" max="12551" width="14.42578125" customWidth="1"/>
    <col min="12552" max="12552" width="15.85546875" customWidth="1"/>
    <col min="12553" max="12553" width="11.85546875" customWidth="1"/>
    <col min="12554" max="12554" width="18.28515625" customWidth="1"/>
    <col min="12555" max="12555" width="7" customWidth="1"/>
    <col min="12556" max="12556" width="12.85546875" customWidth="1"/>
    <col min="12557" max="12557" width="10.85546875" customWidth="1"/>
    <col min="12558" max="12558" width="13" customWidth="1"/>
    <col min="12559" max="12559" width="11.28515625" customWidth="1"/>
    <col min="12560" max="12560" width="14.140625" customWidth="1"/>
    <col min="12561" max="12561" width="15.140625" customWidth="1"/>
    <col min="12562" max="12562" width="14.42578125" customWidth="1"/>
    <col min="12801" max="12801" width="5.140625" customWidth="1"/>
    <col min="12804" max="12804" width="8.85546875" customWidth="1"/>
    <col min="12805" max="12805" width="22.42578125" customWidth="1"/>
    <col min="12806" max="12806" width="41" customWidth="1"/>
    <col min="12807" max="12807" width="14.42578125" customWidth="1"/>
    <col min="12808" max="12808" width="15.85546875" customWidth="1"/>
    <col min="12809" max="12809" width="11.85546875" customWidth="1"/>
    <col min="12810" max="12810" width="18.28515625" customWidth="1"/>
    <col min="12811" max="12811" width="7" customWidth="1"/>
    <col min="12812" max="12812" width="12.85546875" customWidth="1"/>
    <col min="12813" max="12813" width="10.85546875" customWidth="1"/>
    <col min="12814" max="12814" width="13" customWidth="1"/>
    <col min="12815" max="12815" width="11.28515625" customWidth="1"/>
    <col min="12816" max="12816" width="14.140625" customWidth="1"/>
    <col min="12817" max="12817" width="15.140625" customWidth="1"/>
    <col min="12818" max="12818" width="14.42578125" customWidth="1"/>
    <col min="13057" max="13057" width="5.140625" customWidth="1"/>
    <col min="13060" max="13060" width="8.85546875" customWidth="1"/>
    <col min="13061" max="13061" width="22.42578125" customWidth="1"/>
    <col min="13062" max="13062" width="41" customWidth="1"/>
    <col min="13063" max="13063" width="14.42578125" customWidth="1"/>
    <col min="13064" max="13064" width="15.85546875" customWidth="1"/>
    <col min="13065" max="13065" width="11.85546875" customWidth="1"/>
    <col min="13066" max="13066" width="18.28515625" customWidth="1"/>
    <col min="13067" max="13067" width="7" customWidth="1"/>
    <col min="13068" max="13068" width="12.85546875" customWidth="1"/>
    <col min="13069" max="13069" width="10.85546875" customWidth="1"/>
    <col min="13070" max="13070" width="13" customWidth="1"/>
    <col min="13071" max="13071" width="11.28515625" customWidth="1"/>
    <col min="13072" max="13072" width="14.140625" customWidth="1"/>
    <col min="13073" max="13073" width="15.140625" customWidth="1"/>
    <col min="13074" max="13074" width="14.42578125" customWidth="1"/>
    <col min="13313" max="13313" width="5.140625" customWidth="1"/>
    <col min="13316" max="13316" width="8.85546875" customWidth="1"/>
    <col min="13317" max="13317" width="22.42578125" customWidth="1"/>
    <col min="13318" max="13318" width="41" customWidth="1"/>
    <col min="13319" max="13319" width="14.42578125" customWidth="1"/>
    <col min="13320" max="13320" width="15.85546875" customWidth="1"/>
    <col min="13321" max="13321" width="11.85546875" customWidth="1"/>
    <col min="13322" max="13322" width="18.28515625" customWidth="1"/>
    <col min="13323" max="13323" width="7" customWidth="1"/>
    <col min="13324" max="13324" width="12.85546875" customWidth="1"/>
    <col min="13325" max="13325" width="10.85546875" customWidth="1"/>
    <col min="13326" max="13326" width="13" customWidth="1"/>
    <col min="13327" max="13327" width="11.28515625" customWidth="1"/>
    <col min="13328" max="13328" width="14.140625" customWidth="1"/>
    <col min="13329" max="13329" width="15.140625" customWidth="1"/>
    <col min="13330" max="13330" width="14.42578125" customWidth="1"/>
    <col min="13569" max="13569" width="5.140625" customWidth="1"/>
    <col min="13572" max="13572" width="8.85546875" customWidth="1"/>
    <col min="13573" max="13573" width="22.42578125" customWidth="1"/>
    <col min="13574" max="13574" width="41" customWidth="1"/>
    <col min="13575" max="13575" width="14.42578125" customWidth="1"/>
    <col min="13576" max="13576" width="15.85546875" customWidth="1"/>
    <col min="13577" max="13577" width="11.85546875" customWidth="1"/>
    <col min="13578" max="13578" width="18.28515625" customWidth="1"/>
    <col min="13579" max="13579" width="7" customWidth="1"/>
    <col min="13580" max="13580" width="12.85546875" customWidth="1"/>
    <col min="13581" max="13581" width="10.85546875" customWidth="1"/>
    <col min="13582" max="13582" width="13" customWidth="1"/>
    <col min="13583" max="13583" width="11.28515625" customWidth="1"/>
    <col min="13584" max="13584" width="14.140625" customWidth="1"/>
    <col min="13585" max="13585" width="15.140625" customWidth="1"/>
    <col min="13586" max="13586" width="14.42578125" customWidth="1"/>
    <col min="13825" max="13825" width="5.140625" customWidth="1"/>
    <col min="13828" max="13828" width="8.85546875" customWidth="1"/>
    <col min="13829" max="13829" width="22.42578125" customWidth="1"/>
    <col min="13830" max="13830" width="41" customWidth="1"/>
    <col min="13831" max="13831" width="14.42578125" customWidth="1"/>
    <col min="13832" max="13832" width="15.85546875" customWidth="1"/>
    <col min="13833" max="13833" width="11.85546875" customWidth="1"/>
    <col min="13834" max="13834" width="18.28515625" customWidth="1"/>
    <col min="13835" max="13835" width="7" customWidth="1"/>
    <col min="13836" max="13836" width="12.85546875" customWidth="1"/>
    <col min="13837" max="13837" width="10.85546875" customWidth="1"/>
    <col min="13838" max="13838" width="13" customWidth="1"/>
    <col min="13839" max="13839" width="11.28515625" customWidth="1"/>
    <col min="13840" max="13840" width="14.140625" customWidth="1"/>
    <col min="13841" max="13841" width="15.140625" customWidth="1"/>
    <col min="13842" max="13842" width="14.42578125" customWidth="1"/>
    <col min="14081" max="14081" width="5.140625" customWidth="1"/>
    <col min="14084" max="14084" width="8.85546875" customWidth="1"/>
    <col min="14085" max="14085" width="22.42578125" customWidth="1"/>
    <col min="14086" max="14086" width="41" customWidth="1"/>
    <col min="14087" max="14087" width="14.42578125" customWidth="1"/>
    <col min="14088" max="14088" width="15.85546875" customWidth="1"/>
    <col min="14089" max="14089" width="11.85546875" customWidth="1"/>
    <col min="14090" max="14090" width="18.28515625" customWidth="1"/>
    <col min="14091" max="14091" width="7" customWidth="1"/>
    <col min="14092" max="14092" width="12.85546875" customWidth="1"/>
    <col min="14093" max="14093" width="10.85546875" customWidth="1"/>
    <col min="14094" max="14094" width="13" customWidth="1"/>
    <col min="14095" max="14095" width="11.28515625" customWidth="1"/>
    <col min="14096" max="14096" width="14.140625" customWidth="1"/>
    <col min="14097" max="14097" width="15.140625" customWidth="1"/>
    <col min="14098" max="14098" width="14.42578125" customWidth="1"/>
    <col min="14337" max="14337" width="5.140625" customWidth="1"/>
    <col min="14340" max="14340" width="8.85546875" customWidth="1"/>
    <col min="14341" max="14341" width="22.42578125" customWidth="1"/>
    <col min="14342" max="14342" width="41" customWidth="1"/>
    <col min="14343" max="14343" width="14.42578125" customWidth="1"/>
    <col min="14344" max="14344" width="15.85546875" customWidth="1"/>
    <col min="14345" max="14345" width="11.85546875" customWidth="1"/>
    <col min="14346" max="14346" width="18.28515625" customWidth="1"/>
    <col min="14347" max="14347" width="7" customWidth="1"/>
    <col min="14348" max="14348" width="12.85546875" customWidth="1"/>
    <col min="14349" max="14349" width="10.85546875" customWidth="1"/>
    <col min="14350" max="14350" width="13" customWidth="1"/>
    <col min="14351" max="14351" width="11.28515625" customWidth="1"/>
    <col min="14352" max="14352" width="14.140625" customWidth="1"/>
    <col min="14353" max="14353" width="15.140625" customWidth="1"/>
    <col min="14354" max="14354" width="14.42578125" customWidth="1"/>
    <col min="14593" max="14593" width="5.140625" customWidth="1"/>
    <col min="14596" max="14596" width="8.85546875" customWidth="1"/>
    <col min="14597" max="14597" width="22.42578125" customWidth="1"/>
    <col min="14598" max="14598" width="41" customWidth="1"/>
    <col min="14599" max="14599" width="14.42578125" customWidth="1"/>
    <col min="14600" max="14600" width="15.85546875" customWidth="1"/>
    <col min="14601" max="14601" width="11.85546875" customWidth="1"/>
    <col min="14602" max="14602" width="18.28515625" customWidth="1"/>
    <col min="14603" max="14603" width="7" customWidth="1"/>
    <col min="14604" max="14604" width="12.85546875" customWidth="1"/>
    <col min="14605" max="14605" width="10.85546875" customWidth="1"/>
    <col min="14606" max="14606" width="13" customWidth="1"/>
    <col min="14607" max="14607" width="11.28515625" customWidth="1"/>
    <col min="14608" max="14608" width="14.140625" customWidth="1"/>
    <col min="14609" max="14609" width="15.140625" customWidth="1"/>
    <col min="14610" max="14610" width="14.42578125" customWidth="1"/>
    <col min="14849" max="14849" width="5.140625" customWidth="1"/>
    <col min="14852" max="14852" width="8.85546875" customWidth="1"/>
    <col min="14853" max="14853" width="22.42578125" customWidth="1"/>
    <col min="14854" max="14854" width="41" customWidth="1"/>
    <col min="14855" max="14855" width="14.42578125" customWidth="1"/>
    <col min="14856" max="14856" width="15.85546875" customWidth="1"/>
    <col min="14857" max="14857" width="11.85546875" customWidth="1"/>
    <col min="14858" max="14858" width="18.28515625" customWidth="1"/>
    <col min="14859" max="14859" width="7" customWidth="1"/>
    <col min="14860" max="14860" width="12.85546875" customWidth="1"/>
    <col min="14861" max="14861" width="10.85546875" customWidth="1"/>
    <col min="14862" max="14862" width="13" customWidth="1"/>
    <col min="14863" max="14863" width="11.28515625" customWidth="1"/>
    <col min="14864" max="14864" width="14.140625" customWidth="1"/>
    <col min="14865" max="14865" width="15.140625" customWidth="1"/>
    <col min="14866" max="14866" width="14.42578125" customWidth="1"/>
    <col min="15105" max="15105" width="5.140625" customWidth="1"/>
    <col min="15108" max="15108" width="8.85546875" customWidth="1"/>
    <col min="15109" max="15109" width="22.42578125" customWidth="1"/>
    <col min="15110" max="15110" width="41" customWidth="1"/>
    <col min="15111" max="15111" width="14.42578125" customWidth="1"/>
    <col min="15112" max="15112" width="15.85546875" customWidth="1"/>
    <col min="15113" max="15113" width="11.85546875" customWidth="1"/>
    <col min="15114" max="15114" width="18.28515625" customWidth="1"/>
    <col min="15115" max="15115" width="7" customWidth="1"/>
    <col min="15116" max="15116" width="12.85546875" customWidth="1"/>
    <col min="15117" max="15117" width="10.85546875" customWidth="1"/>
    <col min="15118" max="15118" width="13" customWidth="1"/>
    <col min="15119" max="15119" width="11.28515625" customWidth="1"/>
    <col min="15120" max="15120" width="14.140625" customWidth="1"/>
    <col min="15121" max="15121" width="15.140625" customWidth="1"/>
    <col min="15122" max="15122" width="14.42578125" customWidth="1"/>
    <col min="15361" max="15361" width="5.140625" customWidth="1"/>
    <col min="15364" max="15364" width="8.85546875" customWidth="1"/>
    <col min="15365" max="15365" width="22.42578125" customWidth="1"/>
    <col min="15366" max="15366" width="41" customWidth="1"/>
    <col min="15367" max="15367" width="14.42578125" customWidth="1"/>
    <col min="15368" max="15368" width="15.85546875" customWidth="1"/>
    <col min="15369" max="15369" width="11.85546875" customWidth="1"/>
    <col min="15370" max="15370" width="18.28515625" customWidth="1"/>
    <col min="15371" max="15371" width="7" customWidth="1"/>
    <col min="15372" max="15372" width="12.85546875" customWidth="1"/>
    <col min="15373" max="15373" width="10.85546875" customWidth="1"/>
    <col min="15374" max="15374" width="13" customWidth="1"/>
    <col min="15375" max="15375" width="11.28515625" customWidth="1"/>
    <col min="15376" max="15376" width="14.140625" customWidth="1"/>
    <col min="15377" max="15377" width="15.140625" customWidth="1"/>
    <col min="15378" max="15378" width="14.42578125" customWidth="1"/>
    <col min="15617" max="15617" width="5.140625" customWidth="1"/>
    <col min="15620" max="15620" width="8.85546875" customWidth="1"/>
    <col min="15621" max="15621" width="22.42578125" customWidth="1"/>
    <col min="15622" max="15622" width="41" customWidth="1"/>
    <col min="15623" max="15623" width="14.42578125" customWidth="1"/>
    <col min="15624" max="15624" width="15.85546875" customWidth="1"/>
    <col min="15625" max="15625" width="11.85546875" customWidth="1"/>
    <col min="15626" max="15626" width="18.28515625" customWidth="1"/>
    <col min="15627" max="15627" width="7" customWidth="1"/>
    <col min="15628" max="15628" width="12.85546875" customWidth="1"/>
    <col min="15629" max="15629" width="10.85546875" customWidth="1"/>
    <col min="15630" max="15630" width="13" customWidth="1"/>
    <col min="15631" max="15631" width="11.28515625" customWidth="1"/>
    <col min="15632" max="15632" width="14.140625" customWidth="1"/>
    <col min="15633" max="15633" width="15.140625" customWidth="1"/>
    <col min="15634" max="15634" width="14.42578125" customWidth="1"/>
    <col min="15873" max="15873" width="5.140625" customWidth="1"/>
    <col min="15876" max="15876" width="8.85546875" customWidth="1"/>
    <col min="15877" max="15877" width="22.42578125" customWidth="1"/>
    <col min="15878" max="15878" width="41" customWidth="1"/>
    <col min="15879" max="15879" width="14.42578125" customWidth="1"/>
    <col min="15880" max="15880" width="15.85546875" customWidth="1"/>
    <col min="15881" max="15881" width="11.85546875" customWidth="1"/>
    <col min="15882" max="15882" width="18.28515625" customWidth="1"/>
    <col min="15883" max="15883" width="7" customWidth="1"/>
    <col min="15884" max="15884" width="12.85546875" customWidth="1"/>
    <col min="15885" max="15885" width="10.85546875" customWidth="1"/>
    <col min="15886" max="15886" width="13" customWidth="1"/>
    <col min="15887" max="15887" width="11.28515625" customWidth="1"/>
    <col min="15888" max="15888" width="14.140625" customWidth="1"/>
    <col min="15889" max="15889" width="15.140625" customWidth="1"/>
    <col min="15890" max="15890" width="14.42578125" customWidth="1"/>
    <col min="16129" max="16129" width="5.140625" customWidth="1"/>
    <col min="16132" max="16132" width="8.85546875" customWidth="1"/>
    <col min="16133" max="16133" width="22.42578125" customWidth="1"/>
    <col min="16134" max="16134" width="41" customWidth="1"/>
    <col min="16135" max="16135" width="14.42578125" customWidth="1"/>
    <col min="16136" max="16136" width="15.85546875" customWidth="1"/>
    <col min="16137" max="16137" width="11.85546875" customWidth="1"/>
    <col min="16138" max="16138" width="18.28515625" customWidth="1"/>
    <col min="16139" max="16139" width="7" customWidth="1"/>
    <col min="16140" max="16140" width="12.85546875" customWidth="1"/>
    <col min="16141" max="16141" width="10.85546875" customWidth="1"/>
    <col min="16142" max="16142" width="13" customWidth="1"/>
    <col min="16143" max="16143" width="11.28515625" customWidth="1"/>
    <col min="16144" max="16144" width="14.140625" customWidth="1"/>
    <col min="16145" max="16145" width="15.140625" customWidth="1"/>
    <col min="16146" max="16146" width="14.42578125" customWidth="1"/>
  </cols>
  <sheetData>
    <row r="2" spans="1:18" x14ac:dyDescent="0.25">
      <c r="A2" s="300" t="s">
        <v>3462</v>
      </c>
    </row>
    <row r="4" spans="1:18" s="299" customFormat="1" ht="66" customHeight="1" x14ac:dyDescent="0.25">
      <c r="A4" s="923" t="s">
        <v>0</v>
      </c>
      <c r="B4" s="926" t="s">
        <v>1</v>
      </c>
      <c r="C4" s="926" t="s">
        <v>2</v>
      </c>
      <c r="D4" s="926" t="s">
        <v>3</v>
      </c>
      <c r="E4" s="918" t="s">
        <v>1958</v>
      </c>
      <c r="F4" s="918" t="s">
        <v>1959</v>
      </c>
      <c r="G4" s="918" t="s">
        <v>6</v>
      </c>
      <c r="H4" s="918" t="s">
        <v>7</v>
      </c>
      <c r="I4" s="918"/>
      <c r="J4" s="921" t="s">
        <v>8</v>
      </c>
      <c r="K4" s="918" t="s">
        <v>3393</v>
      </c>
      <c r="L4" s="918"/>
      <c r="M4" s="927" t="s">
        <v>416</v>
      </c>
      <c r="N4" s="928"/>
      <c r="O4" s="924" t="s">
        <v>1960</v>
      </c>
      <c r="P4" s="925"/>
      <c r="Q4" s="921" t="s">
        <v>12</v>
      </c>
      <c r="R4" s="923" t="s">
        <v>13</v>
      </c>
    </row>
    <row r="5" spans="1:18" s="299" customFormat="1" ht="98.25" customHeight="1" x14ac:dyDescent="0.25">
      <c r="A5" s="923"/>
      <c r="B5" s="926"/>
      <c r="C5" s="926"/>
      <c r="D5" s="926"/>
      <c r="E5" s="918"/>
      <c r="F5" s="918"/>
      <c r="G5" s="918"/>
      <c r="H5" s="480" t="s">
        <v>1961</v>
      </c>
      <c r="I5" s="486" t="s">
        <v>1962</v>
      </c>
      <c r="J5" s="922"/>
      <c r="K5" s="480">
        <v>2018</v>
      </c>
      <c r="L5" s="480">
        <v>2019</v>
      </c>
      <c r="M5" s="480">
        <v>2018</v>
      </c>
      <c r="N5" s="480">
        <v>2019</v>
      </c>
      <c r="O5" s="480">
        <v>2018</v>
      </c>
      <c r="P5" s="480">
        <v>2019</v>
      </c>
      <c r="Q5" s="922"/>
      <c r="R5" s="923"/>
    </row>
    <row r="6" spans="1:18" s="299" customFormat="1" x14ac:dyDescent="0.25">
      <c r="A6" s="487" t="s">
        <v>16</v>
      </c>
      <c r="B6" s="487" t="s">
        <v>17</v>
      </c>
      <c r="C6" s="487" t="s">
        <v>18</v>
      </c>
      <c r="D6" s="487" t="s">
        <v>19</v>
      </c>
      <c r="E6" s="487" t="s">
        <v>20</v>
      </c>
      <c r="F6" s="487" t="s">
        <v>21</v>
      </c>
      <c r="G6" s="487" t="s">
        <v>22</v>
      </c>
      <c r="H6" s="487" t="s">
        <v>23</v>
      </c>
      <c r="I6" s="488" t="s">
        <v>24</v>
      </c>
      <c r="J6" s="487" t="s">
        <v>25</v>
      </c>
      <c r="K6" s="487" t="s">
        <v>26</v>
      </c>
      <c r="L6" s="487" t="s">
        <v>27</v>
      </c>
      <c r="M6" s="487" t="s">
        <v>28</v>
      </c>
      <c r="N6" s="487" t="s">
        <v>29</v>
      </c>
      <c r="O6" s="487" t="s">
        <v>30</v>
      </c>
      <c r="P6" s="487" t="s">
        <v>31</v>
      </c>
      <c r="Q6" s="487" t="s">
        <v>32</v>
      </c>
      <c r="R6" s="487" t="s">
        <v>33</v>
      </c>
    </row>
    <row r="7" spans="1:18" s="548" customFormat="1" ht="257.25" customHeight="1" x14ac:dyDescent="0.25">
      <c r="A7" s="519">
        <v>1</v>
      </c>
      <c r="B7" s="519">
        <v>6</v>
      </c>
      <c r="C7" s="519">
        <v>1</v>
      </c>
      <c r="D7" s="519">
        <v>3</v>
      </c>
      <c r="E7" s="519" t="s">
        <v>1963</v>
      </c>
      <c r="F7" s="546" t="s">
        <v>3438</v>
      </c>
      <c r="G7" s="519" t="s">
        <v>3439</v>
      </c>
      <c r="H7" s="519" t="s">
        <v>1964</v>
      </c>
      <c r="I7" s="13" t="s">
        <v>3440</v>
      </c>
      <c r="J7" s="519" t="s">
        <v>1965</v>
      </c>
      <c r="K7" s="519" t="s">
        <v>3441</v>
      </c>
      <c r="L7" s="286" t="s">
        <v>153</v>
      </c>
      <c r="M7" s="286">
        <v>75750</v>
      </c>
      <c r="N7" s="286" t="s">
        <v>153</v>
      </c>
      <c r="O7" s="286">
        <v>75750</v>
      </c>
      <c r="P7" s="286" t="s">
        <v>153</v>
      </c>
      <c r="Q7" s="519" t="s">
        <v>1966</v>
      </c>
      <c r="R7" s="519" t="s">
        <v>1967</v>
      </c>
    </row>
    <row r="8" spans="1:18" s="275" customFormat="1" ht="172.5" customHeight="1" x14ac:dyDescent="0.25">
      <c r="A8" s="360">
        <v>2</v>
      </c>
      <c r="B8" s="361">
        <v>6</v>
      </c>
      <c r="C8" s="361">
        <v>5</v>
      </c>
      <c r="D8" s="361">
        <v>4</v>
      </c>
      <c r="E8" s="360" t="s">
        <v>1968</v>
      </c>
      <c r="F8" s="352" t="s">
        <v>2153</v>
      </c>
      <c r="G8" s="360" t="s">
        <v>173</v>
      </c>
      <c r="H8" s="360" t="s">
        <v>1969</v>
      </c>
      <c r="I8" s="62" t="s">
        <v>1970</v>
      </c>
      <c r="J8" s="360" t="s">
        <v>1971</v>
      </c>
      <c r="K8" s="360" t="s">
        <v>266</v>
      </c>
      <c r="L8" s="360" t="s">
        <v>153</v>
      </c>
      <c r="M8" s="362">
        <v>25250</v>
      </c>
      <c r="N8" s="360" t="s">
        <v>153</v>
      </c>
      <c r="O8" s="362">
        <v>25250</v>
      </c>
      <c r="P8" s="362" t="s">
        <v>153</v>
      </c>
      <c r="Q8" s="360" t="s">
        <v>1966</v>
      </c>
      <c r="R8" s="360" t="s">
        <v>1967</v>
      </c>
    </row>
    <row r="9" spans="1:18" s="11" customFormat="1" ht="198" customHeight="1" x14ac:dyDescent="0.25">
      <c r="A9" s="509">
        <v>3</v>
      </c>
      <c r="B9" s="519">
        <v>2</v>
      </c>
      <c r="C9" s="519">
        <v>1</v>
      </c>
      <c r="D9" s="519">
        <v>6</v>
      </c>
      <c r="E9" s="519" t="s">
        <v>1972</v>
      </c>
      <c r="F9" s="519" t="s">
        <v>3442</v>
      </c>
      <c r="G9" s="519" t="s">
        <v>881</v>
      </c>
      <c r="H9" s="519" t="s">
        <v>1975</v>
      </c>
      <c r="I9" s="13" t="s">
        <v>1976</v>
      </c>
      <c r="J9" s="519" t="s">
        <v>1974</v>
      </c>
      <c r="K9" s="519" t="s">
        <v>146</v>
      </c>
      <c r="L9" s="519" t="s">
        <v>153</v>
      </c>
      <c r="M9" s="286">
        <v>11000</v>
      </c>
      <c r="N9" s="286" t="s">
        <v>153</v>
      </c>
      <c r="O9" s="286">
        <f>M9</f>
        <v>11000</v>
      </c>
      <c r="P9" s="286" t="s">
        <v>153</v>
      </c>
      <c r="Q9" s="519" t="s">
        <v>1966</v>
      </c>
      <c r="R9" s="519" t="s">
        <v>1967</v>
      </c>
    </row>
    <row r="10" spans="1:18" s="11" customFormat="1" ht="273" customHeight="1" x14ac:dyDescent="0.25">
      <c r="A10" s="509">
        <v>4</v>
      </c>
      <c r="B10" s="519">
        <v>6</v>
      </c>
      <c r="C10" s="519">
        <v>1</v>
      </c>
      <c r="D10" s="519">
        <v>6</v>
      </c>
      <c r="E10" s="519" t="s">
        <v>1977</v>
      </c>
      <c r="F10" s="519" t="s">
        <v>3443</v>
      </c>
      <c r="G10" s="519" t="s">
        <v>881</v>
      </c>
      <c r="H10" s="519" t="s">
        <v>1973</v>
      </c>
      <c r="I10" s="13" t="s">
        <v>1979</v>
      </c>
      <c r="J10" s="519" t="s">
        <v>1978</v>
      </c>
      <c r="K10" s="519" t="s">
        <v>130</v>
      </c>
      <c r="L10" s="519" t="s">
        <v>153</v>
      </c>
      <c r="M10" s="286">
        <v>3720</v>
      </c>
      <c r="N10" s="286" t="s">
        <v>153</v>
      </c>
      <c r="O10" s="286">
        <v>3720</v>
      </c>
      <c r="P10" s="286" t="s">
        <v>153</v>
      </c>
      <c r="Q10" s="519" t="s">
        <v>1966</v>
      </c>
      <c r="R10" s="519" t="s">
        <v>1967</v>
      </c>
    </row>
    <row r="11" spans="1:18" s="11" customFormat="1" ht="171" customHeight="1" x14ac:dyDescent="0.25">
      <c r="A11" s="571">
        <v>5</v>
      </c>
      <c r="B11" s="570">
        <v>1</v>
      </c>
      <c r="C11" s="519">
        <v>1</v>
      </c>
      <c r="D11" s="519">
        <v>6</v>
      </c>
      <c r="E11" s="519" t="s">
        <v>1980</v>
      </c>
      <c r="F11" s="519" t="s">
        <v>3444</v>
      </c>
      <c r="G11" s="519" t="s">
        <v>1981</v>
      </c>
      <c r="H11" s="519" t="s">
        <v>1982</v>
      </c>
      <c r="I11" s="13" t="s">
        <v>1983</v>
      </c>
      <c r="J11" s="519" t="s">
        <v>1984</v>
      </c>
      <c r="K11" s="519" t="s">
        <v>466</v>
      </c>
      <c r="L11" s="519" t="s">
        <v>153</v>
      </c>
      <c r="M11" s="286">
        <v>27860</v>
      </c>
      <c r="N11" s="286" t="s">
        <v>153</v>
      </c>
      <c r="O11" s="286">
        <v>27860</v>
      </c>
      <c r="P11" s="286" t="s">
        <v>153</v>
      </c>
      <c r="Q11" s="519" t="s">
        <v>1966</v>
      </c>
      <c r="R11" s="519" t="s">
        <v>1967</v>
      </c>
    </row>
    <row r="12" spans="1:18" s="11" customFormat="1" ht="120.75" customHeight="1" x14ac:dyDescent="0.25">
      <c r="A12" s="519">
        <v>6</v>
      </c>
      <c r="B12" s="519">
        <v>1</v>
      </c>
      <c r="C12" s="519">
        <v>1</v>
      </c>
      <c r="D12" s="519">
        <v>6</v>
      </c>
      <c r="E12" s="519" t="s">
        <v>1985</v>
      </c>
      <c r="F12" s="519" t="s">
        <v>3445</v>
      </c>
      <c r="G12" s="519" t="s">
        <v>1986</v>
      </c>
      <c r="H12" s="519" t="s">
        <v>1987</v>
      </c>
      <c r="I12" s="13" t="s">
        <v>38</v>
      </c>
      <c r="J12" s="519" t="s">
        <v>1984</v>
      </c>
      <c r="K12" s="519" t="s">
        <v>130</v>
      </c>
      <c r="L12" s="519" t="s">
        <v>153</v>
      </c>
      <c r="M12" s="286">
        <v>18755</v>
      </c>
      <c r="N12" s="286" t="s">
        <v>153</v>
      </c>
      <c r="O12" s="286">
        <v>18755</v>
      </c>
      <c r="P12" s="286" t="s">
        <v>153</v>
      </c>
      <c r="Q12" s="519" t="s">
        <v>1966</v>
      </c>
      <c r="R12" s="519" t="s">
        <v>1967</v>
      </c>
    </row>
    <row r="13" spans="1:18" s="299" customFormat="1" ht="171" customHeight="1" x14ac:dyDescent="0.25">
      <c r="A13" s="360">
        <v>7</v>
      </c>
      <c r="B13" s="364">
        <v>2</v>
      </c>
      <c r="C13" s="364">
        <v>1</v>
      </c>
      <c r="D13" s="360">
        <v>9</v>
      </c>
      <c r="E13" s="360" t="s">
        <v>1988</v>
      </c>
      <c r="F13" s="352" t="s">
        <v>2154</v>
      </c>
      <c r="G13" s="360" t="s">
        <v>1989</v>
      </c>
      <c r="H13" s="360" t="s">
        <v>1990</v>
      </c>
      <c r="I13" s="363" t="s">
        <v>1991</v>
      </c>
      <c r="J13" s="360" t="s">
        <v>1992</v>
      </c>
      <c r="K13" s="113" t="s">
        <v>130</v>
      </c>
      <c r="L13" s="360" t="s">
        <v>153</v>
      </c>
      <c r="M13" s="351">
        <v>50500</v>
      </c>
      <c r="N13" s="362" t="s">
        <v>153</v>
      </c>
      <c r="O13" s="351">
        <v>50500</v>
      </c>
      <c r="P13" s="362" t="s">
        <v>153</v>
      </c>
      <c r="Q13" s="360" t="s">
        <v>1966</v>
      </c>
      <c r="R13" s="360" t="s">
        <v>1967</v>
      </c>
    </row>
    <row r="14" spans="1:18" s="299" customFormat="1" ht="144" customHeight="1" x14ac:dyDescent="0.25">
      <c r="A14" s="357">
        <v>8</v>
      </c>
      <c r="B14" s="364">
        <v>3</v>
      </c>
      <c r="C14" s="364">
        <v>3</v>
      </c>
      <c r="D14" s="360">
        <v>10</v>
      </c>
      <c r="E14" s="360" t="s">
        <v>1993</v>
      </c>
      <c r="F14" s="113" t="s">
        <v>2155</v>
      </c>
      <c r="G14" s="360" t="s">
        <v>1994</v>
      </c>
      <c r="H14" s="360" t="s">
        <v>1995</v>
      </c>
      <c r="I14" s="363" t="s">
        <v>1996</v>
      </c>
      <c r="J14" s="360" t="s">
        <v>1997</v>
      </c>
      <c r="K14" s="113" t="s">
        <v>130</v>
      </c>
      <c r="L14" s="113" t="s">
        <v>153</v>
      </c>
      <c r="M14" s="351">
        <v>12625</v>
      </c>
      <c r="N14" s="365" t="s">
        <v>153</v>
      </c>
      <c r="O14" s="351">
        <v>12625</v>
      </c>
      <c r="P14" s="365" t="s">
        <v>153</v>
      </c>
      <c r="Q14" s="360" t="s">
        <v>1966</v>
      </c>
      <c r="R14" s="360" t="s">
        <v>1967</v>
      </c>
    </row>
    <row r="15" spans="1:18" s="299" customFormat="1" ht="225" x14ac:dyDescent="0.25">
      <c r="A15" s="358">
        <v>9</v>
      </c>
      <c r="B15" s="364">
        <v>6</v>
      </c>
      <c r="C15" s="364">
        <v>5</v>
      </c>
      <c r="D15" s="360">
        <v>11</v>
      </c>
      <c r="E15" s="360" t="s">
        <v>1998</v>
      </c>
      <c r="F15" s="360" t="s">
        <v>2156</v>
      </c>
      <c r="G15" s="360" t="s">
        <v>1999</v>
      </c>
      <c r="H15" s="360" t="s">
        <v>2000</v>
      </c>
      <c r="I15" s="363" t="s">
        <v>2001</v>
      </c>
      <c r="J15" s="360" t="s">
        <v>2002</v>
      </c>
      <c r="K15" s="360" t="s">
        <v>466</v>
      </c>
      <c r="L15" s="360" t="s">
        <v>153</v>
      </c>
      <c r="M15" s="365">
        <v>27500</v>
      </c>
      <c r="N15" s="365" t="s">
        <v>153</v>
      </c>
      <c r="O15" s="365">
        <v>27500</v>
      </c>
      <c r="P15" s="365" t="s">
        <v>153</v>
      </c>
      <c r="Q15" s="360" t="s">
        <v>1966</v>
      </c>
      <c r="R15" s="360" t="s">
        <v>1967</v>
      </c>
    </row>
    <row r="16" spans="1:18" s="299" customFormat="1" ht="192" customHeight="1" x14ac:dyDescent="0.25">
      <c r="A16" s="359">
        <v>10</v>
      </c>
      <c r="B16" s="364">
        <v>6</v>
      </c>
      <c r="C16" s="364">
        <v>2</v>
      </c>
      <c r="D16" s="360">
        <v>12</v>
      </c>
      <c r="E16" s="360" t="s">
        <v>2003</v>
      </c>
      <c r="F16" s="352" t="s">
        <v>2157</v>
      </c>
      <c r="G16" s="360" t="s">
        <v>881</v>
      </c>
      <c r="H16" s="360" t="s">
        <v>1973</v>
      </c>
      <c r="I16" s="363" t="s">
        <v>2004</v>
      </c>
      <c r="J16" s="360" t="s">
        <v>1978</v>
      </c>
      <c r="K16" s="360" t="s">
        <v>130</v>
      </c>
      <c r="L16" s="360" t="s">
        <v>153</v>
      </c>
      <c r="M16" s="365">
        <v>12625</v>
      </c>
      <c r="N16" s="365" t="s">
        <v>153</v>
      </c>
      <c r="O16" s="365">
        <v>12625</v>
      </c>
      <c r="P16" s="365" t="s">
        <v>153</v>
      </c>
      <c r="Q16" s="360" t="s">
        <v>1966</v>
      </c>
      <c r="R16" s="360" t="s">
        <v>1967</v>
      </c>
    </row>
    <row r="17" spans="1:18" s="299" customFormat="1" ht="204.75" customHeight="1" x14ac:dyDescent="0.25">
      <c r="A17" s="358">
        <v>11</v>
      </c>
      <c r="B17" s="314">
        <v>5</v>
      </c>
      <c r="C17" s="314">
        <v>1</v>
      </c>
      <c r="D17" s="113">
        <v>13</v>
      </c>
      <c r="E17" s="113" t="s">
        <v>2005</v>
      </c>
      <c r="F17" s="316" t="s">
        <v>2158</v>
      </c>
      <c r="G17" s="113" t="s">
        <v>173</v>
      </c>
      <c r="H17" s="113" t="s">
        <v>2006</v>
      </c>
      <c r="I17" s="310" t="s">
        <v>2007</v>
      </c>
      <c r="J17" s="113" t="s">
        <v>2008</v>
      </c>
      <c r="K17" s="113" t="s">
        <v>130</v>
      </c>
      <c r="L17" s="113" t="s">
        <v>153</v>
      </c>
      <c r="M17" s="351">
        <v>12625</v>
      </c>
      <c r="N17" s="351" t="s">
        <v>153</v>
      </c>
      <c r="O17" s="351">
        <v>12625</v>
      </c>
      <c r="P17" s="351" t="s">
        <v>153</v>
      </c>
      <c r="Q17" s="113" t="s">
        <v>1966</v>
      </c>
      <c r="R17" s="113" t="s">
        <v>1967</v>
      </c>
    </row>
    <row r="18" spans="1:18" s="349" customFormat="1" ht="162.75" customHeight="1" x14ac:dyDescent="0.25">
      <c r="A18" s="507">
        <v>12</v>
      </c>
      <c r="B18" s="509">
        <v>1</v>
      </c>
      <c r="C18" s="509">
        <v>1</v>
      </c>
      <c r="D18" s="509">
        <v>6</v>
      </c>
      <c r="E18" s="509" t="s">
        <v>2009</v>
      </c>
      <c r="F18" s="509" t="s">
        <v>3431</v>
      </c>
      <c r="G18" s="509" t="s">
        <v>173</v>
      </c>
      <c r="H18" s="509" t="s">
        <v>2006</v>
      </c>
      <c r="I18" s="310" t="s">
        <v>2010</v>
      </c>
      <c r="J18" s="509" t="s">
        <v>2011</v>
      </c>
      <c r="K18" s="509" t="s">
        <v>136</v>
      </c>
      <c r="L18" s="509" t="s">
        <v>153</v>
      </c>
      <c r="M18" s="515">
        <v>14200</v>
      </c>
      <c r="N18" s="515" t="s">
        <v>153</v>
      </c>
      <c r="O18" s="515">
        <v>14200</v>
      </c>
      <c r="P18" s="515" t="s">
        <v>153</v>
      </c>
      <c r="Q18" s="509" t="s">
        <v>1966</v>
      </c>
      <c r="R18" s="509" t="s">
        <v>1967</v>
      </c>
    </row>
    <row r="19" spans="1:18" s="299" customFormat="1" ht="409.5" x14ac:dyDescent="0.25">
      <c r="A19" s="113">
        <v>13</v>
      </c>
      <c r="B19" s="314">
        <v>6</v>
      </c>
      <c r="C19" s="314">
        <v>5</v>
      </c>
      <c r="D19" s="314">
        <v>4</v>
      </c>
      <c r="E19" s="113" t="s">
        <v>2012</v>
      </c>
      <c r="F19" s="350" t="s">
        <v>2130</v>
      </c>
      <c r="G19" s="316" t="s">
        <v>173</v>
      </c>
      <c r="H19" s="316" t="s">
        <v>1969</v>
      </c>
      <c r="I19" s="62" t="s">
        <v>1166</v>
      </c>
      <c r="J19" s="113" t="s">
        <v>2013</v>
      </c>
      <c r="K19" s="113" t="s">
        <v>130</v>
      </c>
      <c r="L19" s="351" t="s">
        <v>153</v>
      </c>
      <c r="M19" s="351">
        <v>36510</v>
      </c>
      <c r="N19" s="324"/>
      <c r="O19" s="351">
        <v>36510</v>
      </c>
      <c r="P19" s="324"/>
      <c r="Q19" s="113" t="s">
        <v>2014</v>
      </c>
      <c r="R19" s="113" t="s">
        <v>2015</v>
      </c>
    </row>
    <row r="20" spans="1:18" s="275" customFormat="1" ht="355.5" customHeight="1" x14ac:dyDescent="0.25">
      <c r="A20" s="360">
        <v>14</v>
      </c>
      <c r="B20" s="361">
        <v>6</v>
      </c>
      <c r="C20" s="361">
        <v>5</v>
      </c>
      <c r="D20" s="361">
        <v>4</v>
      </c>
      <c r="E20" s="360" t="s">
        <v>2016</v>
      </c>
      <c r="F20" s="352" t="s">
        <v>2131</v>
      </c>
      <c r="G20" s="360" t="s">
        <v>173</v>
      </c>
      <c r="H20" s="316" t="s">
        <v>1969</v>
      </c>
      <c r="I20" s="62" t="s">
        <v>1166</v>
      </c>
      <c r="J20" s="360" t="s">
        <v>2017</v>
      </c>
      <c r="K20" s="113" t="s">
        <v>136</v>
      </c>
      <c r="L20" s="360" t="s">
        <v>153</v>
      </c>
      <c r="M20" s="362">
        <v>18473.3</v>
      </c>
      <c r="N20" s="360"/>
      <c r="O20" s="362">
        <v>18473.3</v>
      </c>
      <c r="P20" s="362"/>
      <c r="Q20" s="360" t="s">
        <v>2018</v>
      </c>
      <c r="R20" s="360" t="s">
        <v>2019</v>
      </c>
    </row>
    <row r="21" spans="1:18" s="275" customFormat="1" ht="228" customHeight="1" x14ac:dyDescent="0.25">
      <c r="A21" s="113">
        <v>15</v>
      </c>
      <c r="B21" s="361">
        <v>6</v>
      </c>
      <c r="C21" s="361">
        <v>5</v>
      </c>
      <c r="D21" s="361">
        <v>4</v>
      </c>
      <c r="E21" s="360" t="s">
        <v>2020</v>
      </c>
      <c r="F21" s="352" t="s">
        <v>2132</v>
      </c>
      <c r="G21" s="360" t="s">
        <v>499</v>
      </c>
      <c r="H21" s="360" t="s">
        <v>2021</v>
      </c>
      <c r="I21" s="363" t="s">
        <v>1126</v>
      </c>
      <c r="J21" s="364" t="s">
        <v>2022</v>
      </c>
      <c r="K21" s="113" t="s">
        <v>136</v>
      </c>
      <c r="L21" s="360" t="s">
        <v>153</v>
      </c>
      <c r="M21" s="365">
        <v>16486</v>
      </c>
      <c r="N21" s="365"/>
      <c r="O21" s="365">
        <v>16486</v>
      </c>
      <c r="P21" s="365"/>
      <c r="Q21" s="360" t="s">
        <v>2018</v>
      </c>
      <c r="R21" s="360" t="s">
        <v>2019</v>
      </c>
    </row>
    <row r="22" spans="1:18" s="275" customFormat="1" ht="248.25" customHeight="1" x14ac:dyDescent="0.25">
      <c r="A22" s="113">
        <v>16</v>
      </c>
      <c r="B22" s="364">
        <v>6</v>
      </c>
      <c r="C22" s="364">
        <v>5</v>
      </c>
      <c r="D22" s="360">
        <v>4</v>
      </c>
      <c r="E22" s="360" t="s">
        <v>2023</v>
      </c>
      <c r="F22" s="360" t="s">
        <v>2133</v>
      </c>
      <c r="G22" s="360" t="s">
        <v>472</v>
      </c>
      <c r="H22" s="360" t="s">
        <v>2024</v>
      </c>
      <c r="I22" s="363" t="s">
        <v>2025</v>
      </c>
      <c r="J22" s="360" t="s">
        <v>2026</v>
      </c>
      <c r="K22" s="113" t="s">
        <v>161</v>
      </c>
      <c r="L22" s="113" t="s">
        <v>153</v>
      </c>
      <c r="M22" s="351">
        <v>23240</v>
      </c>
      <c r="N22" s="365"/>
      <c r="O22" s="366">
        <v>23240</v>
      </c>
      <c r="P22" s="365"/>
      <c r="Q22" s="360" t="s">
        <v>2018</v>
      </c>
      <c r="R22" s="360" t="s">
        <v>2019</v>
      </c>
    </row>
    <row r="23" spans="1:18" s="275" customFormat="1" ht="267.75" customHeight="1" x14ac:dyDescent="0.25">
      <c r="A23" s="358">
        <v>17</v>
      </c>
      <c r="B23" s="364">
        <v>6</v>
      </c>
      <c r="C23" s="364">
        <v>5</v>
      </c>
      <c r="D23" s="113">
        <v>4</v>
      </c>
      <c r="E23" s="113" t="s">
        <v>2027</v>
      </c>
      <c r="F23" s="59" t="s">
        <v>2134</v>
      </c>
      <c r="G23" s="360" t="s">
        <v>472</v>
      </c>
      <c r="H23" s="360" t="s">
        <v>2024</v>
      </c>
      <c r="I23" s="310" t="s">
        <v>2028</v>
      </c>
      <c r="J23" s="113" t="s">
        <v>2029</v>
      </c>
      <c r="K23" s="113" t="s">
        <v>136</v>
      </c>
      <c r="L23" s="113" t="s">
        <v>153</v>
      </c>
      <c r="M23" s="351">
        <v>31997</v>
      </c>
      <c r="N23" s="351"/>
      <c r="O23" s="351">
        <v>31997</v>
      </c>
      <c r="P23" s="351"/>
      <c r="Q23" s="113" t="s">
        <v>2030</v>
      </c>
      <c r="R23" s="113" t="s">
        <v>2031</v>
      </c>
    </row>
    <row r="24" spans="1:18" s="299" customFormat="1" ht="409.5" x14ac:dyDescent="0.25">
      <c r="A24" s="360">
        <v>18</v>
      </c>
      <c r="B24" s="361">
        <v>1</v>
      </c>
      <c r="C24" s="361">
        <v>1</v>
      </c>
      <c r="D24" s="361">
        <v>6</v>
      </c>
      <c r="E24" s="361" t="s">
        <v>2032</v>
      </c>
      <c r="F24" s="59" t="s">
        <v>2135</v>
      </c>
      <c r="G24" s="361" t="s">
        <v>2033</v>
      </c>
      <c r="H24" s="361" t="s">
        <v>2034</v>
      </c>
      <c r="I24" s="367" t="s">
        <v>2035</v>
      </c>
      <c r="J24" s="361" t="s">
        <v>2036</v>
      </c>
      <c r="K24" s="361" t="s">
        <v>130</v>
      </c>
      <c r="L24" s="361" t="s">
        <v>153</v>
      </c>
      <c r="M24" s="368">
        <v>166000</v>
      </c>
      <c r="N24" s="368"/>
      <c r="O24" s="368">
        <v>166000</v>
      </c>
      <c r="P24" s="368"/>
      <c r="Q24" s="361" t="s">
        <v>2037</v>
      </c>
      <c r="R24" s="361" t="s">
        <v>2038</v>
      </c>
    </row>
    <row r="25" spans="1:18" s="299" customFormat="1" ht="355.5" customHeight="1" x14ac:dyDescent="0.25">
      <c r="A25" s="360">
        <v>19</v>
      </c>
      <c r="B25" s="364">
        <v>6</v>
      </c>
      <c r="C25" s="364">
        <v>1</v>
      </c>
      <c r="D25" s="360">
        <v>6</v>
      </c>
      <c r="E25" s="360" t="s">
        <v>2039</v>
      </c>
      <c r="F25" s="59" t="s">
        <v>2136</v>
      </c>
      <c r="G25" s="360" t="s">
        <v>2040</v>
      </c>
      <c r="H25" s="360" t="s">
        <v>2041</v>
      </c>
      <c r="I25" s="363" t="s">
        <v>2042</v>
      </c>
      <c r="J25" s="360" t="s">
        <v>2043</v>
      </c>
      <c r="K25" s="113" t="s">
        <v>161</v>
      </c>
      <c r="L25" s="360" t="s">
        <v>153</v>
      </c>
      <c r="M25" s="351">
        <v>27135.1</v>
      </c>
      <c r="N25" s="362"/>
      <c r="O25" s="351">
        <v>27135.1</v>
      </c>
      <c r="P25" s="362"/>
      <c r="Q25" s="360" t="s">
        <v>1179</v>
      </c>
      <c r="R25" s="360" t="s">
        <v>2044</v>
      </c>
    </row>
    <row r="26" spans="1:18" s="299" customFormat="1" ht="315.75" customHeight="1" x14ac:dyDescent="0.25">
      <c r="A26" s="358">
        <v>20</v>
      </c>
      <c r="B26" s="364">
        <v>1</v>
      </c>
      <c r="C26" s="364">
        <v>1</v>
      </c>
      <c r="D26" s="360">
        <v>6</v>
      </c>
      <c r="E26" s="360" t="s">
        <v>2045</v>
      </c>
      <c r="F26" s="113" t="s">
        <v>2137</v>
      </c>
      <c r="G26" s="360" t="s">
        <v>2046</v>
      </c>
      <c r="H26" s="360" t="s">
        <v>2047</v>
      </c>
      <c r="I26" s="363" t="s">
        <v>2048</v>
      </c>
      <c r="J26" s="360" t="s">
        <v>2049</v>
      </c>
      <c r="K26" s="113" t="s">
        <v>130</v>
      </c>
      <c r="L26" s="113" t="s">
        <v>153</v>
      </c>
      <c r="M26" s="351">
        <v>36731.660000000003</v>
      </c>
      <c r="N26" s="365"/>
      <c r="O26" s="351">
        <v>36731.660000000003</v>
      </c>
      <c r="P26" s="365"/>
      <c r="Q26" s="360" t="s">
        <v>2050</v>
      </c>
      <c r="R26" s="360" t="s">
        <v>2051</v>
      </c>
    </row>
    <row r="27" spans="1:18" s="299" customFormat="1" ht="409.5" x14ac:dyDescent="0.25">
      <c r="A27" s="358">
        <v>21</v>
      </c>
      <c r="B27" s="364">
        <v>2</v>
      </c>
      <c r="C27" s="364">
        <v>1</v>
      </c>
      <c r="D27" s="360">
        <v>9</v>
      </c>
      <c r="E27" s="360" t="s">
        <v>2052</v>
      </c>
      <c r="F27" s="217" t="s">
        <v>2138</v>
      </c>
      <c r="G27" s="360" t="s">
        <v>2053</v>
      </c>
      <c r="H27" s="360" t="s">
        <v>2054</v>
      </c>
      <c r="I27" s="363" t="s">
        <v>2055</v>
      </c>
      <c r="J27" s="360" t="s">
        <v>2056</v>
      </c>
      <c r="K27" s="360" t="s">
        <v>130</v>
      </c>
      <c r="L27" s="360" t="s">
        <v>153</v>
      </c>
      <c r="M27" s="365">
        <v>27216</v>
      </c>
      <c r="N27" s="365"/>
      <c r="O27" s="365">
        <v>27216</v>
      </c>
      <c r="P27" s="365"/>
      <c r="Q27" s="360" t="s">
        <v>2057</v>
      </c>
      <c r="R27" s="360" t="s">
        <v>2058</v>
      </c>
    </row>
    <row r="28" spans="1:18" s="299" customFormat="1" ht="308.25" customHeight="1" x14ac:dyDescent="0.25">
      <c r="A28" s="369">
        <v>22</v>
      </c>
      <c r="B28" s="364">
        <v>2</v>
      </c>
      <c r="C28" s="364">
        <v>1</v>
      </c>
      <c r="D28" s="360">
        <v>9</v>
      </c>
      <c r="E28" s="360" t="s">
        <v>2059</v>
      </c>
      <c r="F28" s="353" t="s">
        <v>2139</v>
      </c>
      <c r="G28" s="360" t="s">
        <v>2060</v>
      </c>
      <c r="H28" s="360" t="s">
        <v>2061</v>
      </c>
      <c r="I28" s="363" t="s">
        <v>2062</v>
      </c>
      <c r="J28" s="360" t="s">
        <v>2063</v>
      </c>
      <c r="K28" s="360" t="s">
        <v>161</v>
      </c>
      <c r="L28" s="360" t="s">
        <v>153</v>
      </c>
      <c r="M28" s="365">
        <v>5570.4</v>
      </c>
      <c r="N28" s="365"/>
      <c r="O28" s="365">
        <v>5570.4</v>
      </c>
      <c r="P28" s="365"/>
      <c r="Q28" s="360" t="s">
        <v>2064</v>
      </c>
      <c r="R28" s="360" t="s">
        <v>2065</v>
      </c>
    </row>
    <row r="29" spans="1:18" s="299" customFormat="1" ht="360" x14ac:dyDescent="0.25">
      <c r="A29" s="370">
        <v>23</v>
      </c>
      <c r="B29" s="360">
        <v>3</v>
      </c>
      <c r="C29" s="364">
        <v>1</v>
      </c>
      <c r="D29" s="360">
        <v>9</v>
      </c>
      <c r="E29" s="360" t="s">
        <v>2066</v>
      </c>
      <c r="F29" s="217" t="s">
        <v>2140</v>
      </c>
      <c r="G29" s="360" t="s">
        <v>472</v>
      </c>
      <c r="H29" s="360" t="s">
        <v>2024</v>
      </c>
      <c r="I29" s="371" t="s">
        <v>1160</v>
      </c>
      <c r="J29" s="361" t="s">
        <v>2067</v>
      </c>
      <c r="K29" s="360" t="s">
        <v>130</v>
      </c>
      <c r="L29" s="365" t="s">
        <v>153</v>
      </c>
      <c r="M29" s="372">
        <v>24600</v>
      </c>
      <c r="N29" s="365"/>
      <c r="O29" s="365">
        <v>24600</v>
      </c>
      <c r="P29" s="365"/>
      <c r="Q29" s="360" t="s">
        <v>2064</v>
      </c>
      <c r="R29" s="360" t="s">
        <v>2065</v>
      </c>
    </row>
    <row r="30" spans="1:18" s="299" customFormat="1" ht="241.5" customHeight="1" x14ac:dyDescent="0.25">
      <c r="A30" s="358">
        <v>24</v>
      </c>
      <c r="B30" s="360">
        <v>5</v>
      </c>
      <c r="C30" s="360">
        <v>1</v>
      </c>
      <c r="D30" s="360">
        <v>9</v>
      </c>
      <c r="E30" s="360" t="s">
        <v>2068</v>
      </c>
      <c r="F30" s="217" t="s">
        <v>2141</v>
      </c>
      <c r="G30" s="360" t="s">
        <v>472</v>
      </c>
      <c r="H30" s="360" t="s">
        <v>2024</v>
      </c>
      <c r="I30" s="371" t="s">
        <v>1239</v>
      </c>
      <c r="J30" s="360" t="s">
        <v>2069</v>
      </c>
      <c r="K30" s="360" t="s">
        <v>130</v>
      </c>
      <c r="L30" s="365" t="s">
        <v>153</v>
      </c>
      <c r="M30" s="373" t="s">
        <v>2070</v>
      </c>
      <c r="N30" s="365"/>
      <c r="O30" s="365">
        <v>57810</v>
      </c>
      <c r="P30" s="365"/>
      <c r="Q30" s="360" t="s">
        <v>2071</v>
      </c>
      <c r="R30" s="360" t="s">
        <v>2072</v>
      </c>
    </row>
    <row r="31" spans="1:18" s="299" customFormat="1" ht="210.75" customHeight="1" x14ac:dyDescent="0.25">
      <c r="A31" s="358">
        <v>25</v>
      </c>
      <c r="B31" s="360">
        <v>3</v>
      </c>
      <c r="C31" s="360">
        <v>3</v>
      </c>
      <c r="D31" s="360">
        <v>10</v>
      </c>
      <c r="E31" s="360" t="s">
        <v>2073</v>
      </c>
      <c r="F31" s="217" t="s">
        <v>2142</v>
      </c>
      <c r="G31" s="360" t="s">
        <v>2074</v>
      </c>
      <c r="H31" s="360" t="s">
        <v>2075</v>
      </c>
      <c r="I31" s="360" t="s">
        <v>1212</v>
      </c>
      <c r="J31" s="360" t="s">
        <v>2076</v>
      </c>
      <c r="K31" s="360" t="s">
        <v>130</v>
      </c>
      <c r="L31" s="365" t="s">
        <v>153</v>
      </c>
      <c r="M31" s="365">
        <v>9966.3799999999992</v>
      </c>
      <c r="N31" s="365"/>
      <c r="O31" s="365">
        <v>9966.3799999999992</v>
      </c>
      <c r="P31" s="365"/>
      <c r="Q31" s="360" t="s">
        <v>2077</v>
      </c>
      <c r="R31" s="360" t="s">
        <v>2078</v>
      </c>
    </row>
    <row r="32" spans="1:18" s="299" customFormat="1" ht="279" customHeight="1" x14ac:dyDescent="0.25">
      <c r="A32" s="358">
        <v>26</v>
      </c>
      <c r="B32" s="360">
        <v>6</v>
      </c>
      <c r="C32" s="360">
        <v>3</v>
      </c>
      <c r="D32" s="360">
        <v>10</v>
      </c>
      <c r="E32" s="360" t="s">
        <v>2079</v>
      </c>
      <c r="F32" s="217" t="s">
        <v>2143</v>
      </c>
      <c r="G32" s="360" t="s">
        <v>2080</v>
      </c>
      <c r="H32" s="360" t="s">
        <v>2081</v>
      </c>
      <c r="I32" s="360" t="s">
        <v>2082</v>
      </c>
      <c r="J32" s="360" t="s">
        <v>2083</v>
      </c>
      <c r="K32" s="360" t="s">
        <v>99</v>
      </c>
      <c r="L32" s="365" t="s">
        <v>153</v>
      </c>
      <c r="M32" s="365">
        <v>8125</v>
      </c>
      <c r="N32" s="365"/>
      <c r="O32" s="365">
        <v>8125</v>
      </c>
      <c r="P32" s="365"/>
      <c r="Q32" s="360" t="s">
        <v>2084</v>
      </c>
      <c r="R32" s="360" t="s">
        <v>2085</v>
      </c>
    </row>
    <row r="33" spans="1:18" s="299" customFormat="1" ht="248.25" customHeight="1" x14ac:dyDescent="0.25">
      <c r="A33" s="358">
        <v>27</v>
      </c>
      <c r="B33" s="360">
        <v>1</v>
      </c>
      <c r="C33" s="360">
        <v>3</v>
      </c>
      <c r="D33" s="360">
        <v>10</v>
      </c>
      <c r="E33" s="360" t="s">
        <v>2086</v>
      </c>
      <c r="F33" s="217" t="s">
        <v>2144</v>
      </c>
      <c r="G33" s="360" t="s">
        <v>2087</v>
      </c>
      <c r="H33" s="360" t="s">
        <v>2088</v>
      </c>
      <c r="I33" s="360" t="s">
        <v>2089</v>
      </c>
      <c r="J33" s="360" t="s">
        <v>2090</v>
      </c>
      <c r="K33" s="360" t="s">
        <v>146</v>
      </c>
      <c r="L33" s="365" t="s">
        <v>153</v>
      </c>
      <c r="M33" s="365">
        <v>19460</v>
      </c>
      <c r="N33" s="365"/>
      <c r="O33" s="365">
        <v>19460</v>
      </c>
      <c r="P33" s="365"/>
      <c r="Q33" s="360" t="s">
        <v>2091</v>
      </c>
      <c r="R33" s="360" t="s">
        <v>2092</v>
      </c>
    </row>
    <row r="34" spans="1:18" s="299" customFormat="1" ht="405" x14ac:dyDescent="0.25">
      <c r="A34" s="358">
        <v>28</v>
      </c>
      <c r="B34" s="360">
        <v>6</v>
      </c>
      <c r="C34" s="360">
        <v>5</v>
      </c>
      <c r="D34" s="360">
        <v>11</v>
      </c>
      <c r="E34" s="360" t="s">
        <v>1176</v>
      </c>
      <c r="F34" s="217" t="s">
        <v>2145</v>
      </c>
      <c r="G34" s="360" t="s">
        <v>499</v>
      </c>
      <c r="H34" s="360" t="s">
        <v>2021</v>
      </c>
      <c r="I34" s="371" t="s">
        <v>2093</v>
      </c>
      <c r="J34" s="113" t="s">
        <v>2094</v>
      </c>
      <c r="K34" s="360" t="s">
        <v>146</v>
      </c>
      <c r="L34" s="365" t="s">
        <v>153</v>
      </c>
      <c r="M34" s="365">
        <v>7758.2</v>
      </c>
      <c r="N34" s="365"/>
      <c r="O34" s="365">
        <v>7758.2</v>
      </c>
      <c r="P34" s="365"/>
      <c r="Q34" s="360" t="s">
        <v>1179</v>
      </c>
      <c r="R34" s="360" t="s">
        <v>2044</v>
      </c>
    </row>
    <row r="35" spans="1:18" s="299" customFormat="1" ht="198" customHeight="1" x14ac:dyDescent="0.25">
      <c r="A35" s="358">
        <v>29</v>
      </c>
      <c r="B35" s="360">
        <v>6</v>
      </c>
      <c r="C35" s="360">
        <v>5</v>
      </c>
      <c r="D35" s="360">
        <v>11</v>
      </c>
      <c r="E35" s="360" t="s">
        <v>2095</v>
      </c>
      <c r="F35" s="217" t="s">
        <v>2146</v>
      </c>
      <c r="G35" s="360" t="s">
        <v>472</v>
      </c>
      <c r="H35" s="360" t="s">
        <v>2024</v>
      </c>
      <c r="I35" s="371" t="s">
        <v>1239</v>
      </c>
      <c r="J35" s="360" t="s">
        <v>2096</v>
      </c>
      <c r="K35" s="360" t="s">
        <v>161</v>
      </c>
      <c r="L35" s="365" t="s">
        <v>153</v>
      </c>
      <c r="M35" s="365">
        <v>22114.71</v>
      </c>
      <c r="N35" s="365"/>
      <c r="O35" s="365">
        <v>22114.71</v>
      </c>
      <c r="P35" s="365"/>
      <c r="Q35" s="360" t="s">
        <v>2097</v>
      </c>
      <c r="R35" s="360" t="s">
        <v>2098</v>
      </c>
    </row>
    <row r="36" spans="1:18" s="299" customFormat="1" ht="114" customHeight="1" x14ac:dyDescent="0.25">
      <c r="A36" s="358">
        <v>30</v>
      </c>
      <c r="B36" s="360">
        <v>6</v>
      </c>
      <c r="C36" s="360">
        <v>5</v>
      </c>
      <c r="D36" s="360">
        <v>11</v>
      </c>
      <c r="E36" s="360" t="s">
        <v>2099</v>
      </c>
      <c r="F36" s="217" t="s">
        <v>2147</v>
      </c>
      <c r="G36" s="360" t="s">
        <v>2100</v>
      </c>
      <c r="H36" s="360" t="s">
        <v>2101</v>
      </c>
      <c r="I36" s="360" t="s">
        <v>2102</v>
      </c>
      <c r="J36" s="360" t="s">
        <v>2103</v>
      </c>
      <c r="K36" s="360" t="s">
        <v>130</v>
      </c>
      <c r="L36" s="365" t="s">
        <v>153</v>
      </c>
      <c r="M36" s="365">
        <v>13530</v>
      </c>
      <c r="N36" s="365"/>
      <c r="O36" s="365">
        <v>13530</v>
      </c>
      <c r="P36" s="365"/>
      <c r="Q36" s="360" t="s">
        <v>2104</v>
      </c>
      <c r="R36" s="360" t="s">
        <v>2105</v>
      </c>
    </row>
    <row r="37" spans="1:18" s="299" customFormat="1" ht="234.75" customHeight="1" x14ac:dyDescent="0.25">
      <c r="A37" s="358">
        <v>31</v>
      </c>
      <c r="B37" s="360">
        <v>6</v>
      </c>
      <c r="C37" s="360">
        <v>2</v>
      </c>
      <c r="D37" s="360">
        <v>12</v>
      </c>
      <c r="E37" s="360" t="s">
        <v>2106</v>
      </c>
      <c r="F37" s="217" t="s">
        <v>2148</v>
      </c>
      <c r="G37" s="360" t="s">
        <v>915</v>
      </c>
      <c r="H37" s="360" t="s">
        <v>2107</v>
      </c>
      <c r="I37" s="371" t="s">
        <v>2108</v>
      </c>
      <c r="J37" s="360" t="s">
        <v>1104</v>
      </c>
      <c r="K37" s="360" t="s">
        <v>130</v>
      </c>
      <c r="L37" s="365" t="s">
        <v>153</v>
      </c>
      <c r="M37" s="365">
        <v>40000</v>
      </c>
      <c r="N37" s="365"/>
      <c r="O37" s="365">
        <v>40000</v>
      </c>
      <c r="P37" s="365"/>
      <c r="Q37" s="360" t="s">
        <v>2109</v>
      </c>
      <c r="R37" s="360" t="s">
        <v>2110</v>
      </c>
    </row>
    <row r="38" spans="1:18" s="299" customFormat="1" ht="375" customHeight="1" x14ac:dyDescent="0.25">
      <c r="A38" s="358">
        <v>32</v>
      </c>
      <c r="B38" s="360">
        <v>6</v>
      </c>
      <c r="C38" s="360">
        <v>1.3</v>
      </c>
      <c r="D38" s="360">
        <v>13</v>
      </c>
      <c r="E38" s="360" t="s">
        <v>2111</v>
      </c>
      <c r="F38" s="217" t="s">
        <v>2149</v>
      </c>
      <c r="G38" s="360" t="s">
        <v>876</v>
      </c>
      <c r="H38" s="360" t="s">
        <v>2112</v>
      </c>
      <c r="I38" s="360" t="s">
        <v>2113</v>
      </c>
      <c r="J38" s="360" t="s">
        <v>2114</v>
      </c>
      <c r="K38" s="360" t="s">
        <v>466</v>
      </c>
      <c r="L38" s="365" t="s">
        <v>153</v>
      </c>
      <c r="M38" s="365">
        <v>18300.650000000001</v>
      </c>
      <c r="N38" s="365"/>
      <c r="O38" s="365">
        <v>18300.650000000001</v>
      </c>
      <c r="P38" s="365"/>
      <c r="Q38" s="360" t="s">
        <v>2115</v>
      </c>
      <c r="R38" s="360" t="s">
        <v>2116</v>
      </c>
    </row>
    <row r="39" spans="1:18" s="299" customFormat="1" ht="371.25" customHeight="1" x14ac:dyDescent="0.25">
      <c r="A39" s="358">
        <v>33</v>
      </c>
      <c r="B39" s="360">
        <v>5</v>
      </c>
      <c r="C39" s="360">
        <v>1</v>
      </c>
      <c r="D39" s="360">
        <v>13</v>
      </c>
      <c r="E39" s="360" t="s">
        <v>2117</v>
      </c>
      <c r="F39" s="217" t="s">
        <v>2150</v>
      </c>
      <c r="G39" s="113" t="s">
        <v>2118</v>
      </c>
      <c r="H39" s="113" t="s">
        <v>2119</v>
      </c>
      <c r="I39" s="113" t="s">
        <v>2120</v>
      </c>
      <c r="J39" s="360" t="s">
        <v>2121</v>
      </c>
      <c r="K39" s="360" t="s">
        <v>161</v>
      </c>
      <c r="L39" s="365" t="s">
        <v>153</v>
      </c>
      <c r="M39" s="365">
        <v>10018.549999999999</v>
      </c>
      <c r="N39" s="365"/>
      <c r="O39" s="365">
        <v>10018.549999999999</v>
      </c>
      <c r="P39" s="365"/>
      <c r="Q39" s="360" t="s">
        <v>2064</v>
      </c>
      <c r="R39" s="360" t="s">
        <v>2065</v>
      </c>
    </row>
    <row r="40" spans="1:18" s="299" customFormat="1" ht="150" customHeight="1" x14ac:dyDescent="0.25">
      <c r="A40" s="358">
        <v>34</v>
      </c>
      <c r="B40" s="360">
        <v>6</v>
      </c>
      <c r="C40" s="360">
        <v>1.3</v>
      </c>
      <c r="D40" s="360">
        <v>13</v>
      </c>
      <c r="E40" s="360" t="s">
        <v>2122</v>
      </c>
      <c r="F40" s="217" t="s">
        <v>2151</v>
      </c>
      <c r="G40" s="360" t="s">
        <v>876</v>
      </c>
      <c r="H40" s="360" t="s">
        <v>2112</v>
      </c>
      <c r="I40" s="360" t="s">
        <v>1212</v>
      </c>
      <c r="J40" s="360" t="s">
        <v>2123</v>
      </c>
      <c r="K40" s="360" t="s">
        <v>99</v>
      </c>
      <c r="L40" s="365" t="s">
        <v>153</v>
      </c>
      <c r="M40" s="365">
        <v>6000</v>
      </c>
      <c r="N40" s="365"/>
      <c r="O40" s="365">
        <v>6000</v>
      </c>
      <c r="P40" s="365"/>
      <c r="Q40" s="360" t="s">
        <v>2124</v>
      </c>
      <c r="R40" s="360" t="s">
        <v>2125</v>
      </c>
    </row>
    <row r="41" spans="1:18" s="299" customFormat="1" ht="213" customHeight="1" x14ac:dyDescent="0.25">
      <c r="A41" s="358">
        <v>35</v>
      </c>
      <c r="B41" s="80">
        <v>6</v>
      </c>
      <c r="C41" s="314">
        <v>1</v>
      </c>
      <c r="D41" s="360">
        <v>13</v>
      </c>
      <c r="E41" s="113" t="s">
        <v>2126</v>
      </c>
      <c r="F41" s="59" t="s">
        <v>2152</v>
      </c>
      <c r="G41" s="113" t="s">
        <v>876</v>
      </c>
      <c r="H41" s="113" t="s">
        <v>2127</v>
      </c>
      <c r="I41" s="310" t="s">
        <v>2128</v>
      </c>
      <c r="J41" s="113" t="s">
        <v>2129</v>
      </c>
      <c r="K41" s="113" t="s">
        <v>161</v>
      </c>
      <c r="L41" s="113" t="s">
        <v>153</v>
      </c>
      <c r="M41" s="351">
        <v>4500</v>
      </c>
      <c r="N41" s="351"/>
      <c r="O41" s="351">
        <v>4500</v>
      </c>
      <c r="P41" s="351"/>
      <c r="Q41" s="360" t="s">
        <v>2071</v>
      </c>
      <c r="R41" s="360" t="s">
        <v>2072</v>
      </c>
    </row>
    <row r="42" spans="1:18" s="299" customFormat="1" x14ac:dyDescent="0.25">
      <c r="I42" s="355"/>
    </row>
    <row r="43" spans="1:18" s="299" customFormat="1" x14ac:dyDescent="0.25">
      <c r="I43" s="355"/>
      <c r="L43" s="526"/>
      <c r="M43" s="757" t="s">
        <v>618</v>
      </c>
      <c r="N43" s="757"/>
      <c r="O43" s="757" t="s">
        <v>619</v>
      </c>
      <c r="P43" s="758"/>
    </row>
    <row r="44" spans="1:18" s="299" customFormat="1" x14ac:dyDescent="0.25">
      <c r="I44" s="355"/>
      <c r="L44" s="526"/>
      <c r="M44" s="523" t="s">
        <v>620</v>
      </c>
      <c r="N44" s="464" t="s">
        <v>621</v>
      </c>
      <c r="O44" s="464" t="s">
        <v>620</v>
      </c>
      <c r="P44" s="464" t="s">
        <v>621</v>
      </c>
    </row>
    <row r="45" spans="1:18" s="299" customFormat="1" x14ac:dyDescent="0.25">
      <c r="I45" s="355"/>
      <c r="L45" s="526"/>
      <c r="M45" s="510">
        <v>12</v>
      </c>
      <c r="N45" s="356">
        <v>292410</v>
      </c>
      <c r="O45" s="309">
        <v>23</v>
      </c>
      <c r="P45" s="312">
        <v>631542.94999999995</v>
      </c>
    </row>
    <row r="46" spans="1:18" s="299" customFormat="1" x14ac:dyDescent="0.25">
      <c r="I46" s="355"/>
      <c r="L46" s="525"/>
    </row>
  </sheetData>
  <mergeCells count="16">
    <mergeCell ref="F4:F5"/>
    <mergeCell ref="G4:G5"/>
    <mergeCell ref="H4:I4"/>
    <mergeCell ref="J4:J5"/>
    <mergeCell ref="K4:L4"/>
    <mergeCell ref="A4:A5"/>
    <mergeCell ref="B4:B5"/>
    <mergeCell ref="C4:C5"/>
    <mergeCell ref="D4:D5"/>
    <mergeCell ref="E4:E5"/>
    <mergeCell ref="M43:N43"/>
    <mergeCell ref="O43:P43"/>
    <mergeCell ref="Q4:Q5"/>
    <mergeCell ref="R4:R5"/>
    <mergeCell ref="O4:P4"/>
    <mergeCell ref="M4:N4"/>
  </mergeCell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R108"/>
  <sheetViews>
    <sheetView zoomScale="60" zoomScaleNormal="60" workbookViewId="0">
      <selection activeCell="A3" sqref="A3"/>
    </sheetView>
  </sheetViews>
  <sheetFormatPr defaultRowHeight="15" x14ac:dyDescent="0.25"/>
  <cols>
    <col min="1" max="1" width="5.7109375" customWidth="1"/>
    <col min="5" max="5" width="33.5703125" customWidth="1"/>
    <col min="6" max="6" width="60.140625" customWidth="1"/>
    <col min="7" max="7" width="28.7109375" customWidth="1"/>
    <col min="8" max="8" width="18.42578125" customWidth="1"/>
    <col min="9" max="9" width="16.28515625" customWidth="1"/>
    <col min="10" max="10" width="29.42578125" customWidth="1"/>
    <col min="12" max="12" width="14.42578125" customWidth="1"/>
    <col min="13" max="13" width="13.42578125" customWidth="1"/>
    <col min="14" max="14" width="12" customWidth="1"/>
    <col min="15" max="15" width="12.5703125" customWidth="1"/>
    <col min="16" max="16" width="12" customWidth="1"/>
    <col min="17" max="17" width="16" customWidth="1"/>
    <col min="18" max="18" width="15" customWidth="1"/>
  </cols>
  <sheetData>
    <row r="2" spans="1:18" x14ac:dyDescent="0.25">
      <c r="A2" s="300" t="s">
        <v>3463</v>
      </c>
    </row>
    <row r="4" spans="1:18" s="299" customFormat="1" ht="48"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row>
    <row r="5" spans="1:18" s="299" customFormat="1" x14ac:dyDescent="0.25">
      <c r="A5" s="783"/>
      <c r="B5" s="785"/>
      <c r="C5" s="785"/>
      <c r="D5" s="785"/>
      <c r="E5" s="783"/>
      <c r="F5" s="783"/>
      <c r="G5" s="783"/>
      <c r="H5" s="467" t="s">
        <v>14</v>
      </c>
      <c r="I5" s="467" t="s">
        <v>15</v>
      </c>
      <c r="J5" s="783"/>
      <c r="K5" s="468">
        <v>2018</v>
      </c>
      <c r="L5" s="468">
        <v>2019</v>
      </c>
      <c r="M5" s="469">
        <v>2018</v>
      </c>
      <c r="N5" s="469">
        <v>2019</v>
      </c>
      <c r="O5" s="469">
        <v>2018</v>
      </c>
      <c r="P5" s="469">
        <v>2019</v>
      </c>
      <c r="Q5" s="783"/>
      <c r="R5" s="785"/>
    </row>
    <row r="6" spans="1:18" s="299" customFormat="1" x14ac:dyDescent="0.25">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row>
    <row r="7" spans="1:18" s="11" customFormat="1" x14ac:dyDescent="0.25">
      <c r="A7" s="719">
        <v>1</v>
      </c>
      <c r="B7" s="719" t="s">
        <v>719</v>
      </c>
      <c r="C7" s="719">
        <v>1.2</v>
      </c>
      <c r="D7" s="725">
        <v>3</v>
      </c>
      <c r="E7" s="725" t="s">
        <v>2159</v>
      </c>
      <c r="F7" s="948" t="s">
        <v>2176</v>
      </c>
      <c r="G7" s="725" t="s">
        <v>2160</v>
      </c>
      <c r="H7" s="12" t="s">
        <v>2161</v>
      </c>
      <c r="I7" s="13" t="s">
        <v>2162</v>
      </c>
      <c r="J7" s="948" t="s">
        <v>2163</v>
      </c>
      <c r="K7" s="735" t="s">
        <v>130</v>
      </c>
      <c r="L7" s="735"/>
      <c r="M7" s="736">
        <v>50000</v>
      </c>
      <c r="N7" s="736"/>
      <c r="O7" s="736">
        <v>50000</v>
      </c>
      <c r="P7" s="736"/>
      <c r="Q7" s="725" t="s">
        <v>2164</v>
      </c>
      <c r="R7" s="725" t="s">
        <v>2165</v>
      </c>
    </row>
    <row r="8" spans="1:18" s="11" customFormat="1" ht="83.25" customHeight="1" x14ac:dyDescent="0.25">
      <c r="A8" s="719"/>
      <c r="B8" s="719"/>
      <c r="C8" s="719"/>
      <c r="D8" s="725"/>
      <c r="E8" s="725"/>
      <c r="F8" s="948"/>
      <c r="G8" s="725"/>
      <c r="H8" s="12" t="s">
        <v>2166</v>
      </c>
      <c r="I8" s="13" t="s">
        <v>2177</v>
      </c>
      <c r="J8" s="948"/>
      <c r="K8" s="735"/>
      <c r="L8" s="735"/>
      <c r="M8" s="736"/>
      <c r="N8" s="736"/>
      <c r="O8" s="736"/>
      <c r="P8" s="736"/>
      <c r="Q8" s="725"/>
      <c r="R8" s="725"/>
    </row>
    <row r="9" spans="1:18" s="11" customFormat="1" x14ac:dyDescent="0.25">
      <c r="A9" s="719"/>
      <c r="B9" s="719"/>
      <c r="C9" s="719"/>
      <c r="D9" s="725"/>
      <c r="E9" s="725"/>
      <c r="F9" s="948"/>
      <c r="G9" s="725" t="s">
        <v>2178</v>
      </c>
      <c r="H9" s="12" t="s">
        <v>2167</v>
      </c>
      <c r="I9" s="13" t="s">
        <v>2168</v>
      </c>
      <c r="J9" s="948" t="s">
        <v>2169</v>
      </c>
      <c r="K9" s="735"/>
      <c r="L9" s="735"/>
      <c r="M9" s="736"/>
      <c r="N9" s="736"/>
      <c r="O9" s="736"/>
      <c r="P9" s="736"/>
      <c r="Q9" s="725"/>
      <c r="R9" s="725"/>
    </row>
    <row r="10" spans="1:18" s="11" customFormat="1" ht="30" x14ac:dyDescent="0.25">
      <c r="A10" s="719"/>
      <c r="B10" s="719"/>
      <c r="C10" s="719"/>
      <c r="D10" s="725"/>
      <c r="E10" s="725"/>
      <c r="F10" s="948"/>
      <c r="G10" s="725"/>
      <c r="H10" s="12" t="s">
        <v>2170</v>
      </c>
      <c r="I10" s="13" t="s">
        <v>2171</v>
      </c>
      <c r="J10" s="948"/>
      <c r="K10" s="735"/>
      <c r="L10" s="735"/>
      <c r="M10" s="736"/>
      <c r="N10" s="736"/>
      <c r="O10" s="736"/>
      <c r="P10" s="736"/>
      <c r="Q10" s="725"/>
      <c r="R10" s="725"/>
    </row>
    <row r="11" spans="1:18" s="11" customFormat="1" ht="30" x14ac:dyDescent="0.25">
      <c r="A11" s="719"/>
      <c r="B11" s="719"/>
      <c r="C11" s="719"/>
      <c r="D11" s="725"/>
      <c r="E11" s="725"/>
      <c r="F11" s="948"/>
      <c r="G11" s="725"/>
      <c r="H11" s="12" t="s">
        <v>2172</v>
      </c>
      <c r="I11" s="13" t="s">
        <v>2173</v>
      </c>
      <c r="J11" s="948"/>
      <c r="K11" s="735"/>
      <c r="L11" s="735"/>
      <c r="M11" s="736"/>
      <c r="N11" s="736"/>
      <c r="O11" s="736"/>
      <c r="P11" s="736"/>
      <c r="Q11" s="725"/>
      <c r="R11" s="725"/>
    </row>
    <row r="12" spans="1:18" s="11" customFormat="1" ht="240" customHeight="1" x14ac:dyDescent="0.25">
      <c r="A12" s="719"/>
      <c r="B12" s="719"/>
      <c r="C12" s="719"/>
      <c r="D12" s="725"/>
      <c r="E12" s="725"/>
      <c r="F12" s="948"/>
      <c r="G12" s="519" t="s">
        <v>2174</v>
      </c>
      <c r="H12" s="12" t="s">
        <v>2175</v>
      </c>
      <c r="I12" s="13" t="s">
        <v>2162</v>
      </c>
      <c r="J12" s="572" t="s">
        <v>2169</v>
      </c>
      <c r="K12" s="735"/>
      <c r="L12" s="735"/>
      <c r="M12" s="736"/>
      <c r="N12" s="736"/>
      <c r="O12" s="736"/>
      <c r="P12" s="736"/>
      <c r="Q12" s="725"/>
      <c r="R12" s="725"/>
    </row>
    <row r="13" spans="1:18" s="11" customFormat="1" x14ac:dyDescent="0.25">
      <c r="A13" s="719">
        <v>2</v>
      </c>
      <c r="B13" s="719" t="s">
        <v>99</v>
      </c>
      <c r="C13" s="719">
        <v>1</v>
      </c>
      <c r="D13" s="725">
        <v>13</v>
      </c>
      <c r="E13" s="725" t="s">
        <v>2179</v>
      </c>
      <c r="F13" s="948" t="s">
        <v>2180</v>
      </c>
      <c r="G13" s="725" t="s">
        <v>2181</v>
      </c>
      <c r="H13" s="572" t="s">
        <v>681</v>
      </c>
      <c r="I13" s="572" t="s">
        <v>2182</v>
      </c>
      <c r="J13" s="949" t="s">
        <v>2183</v>
      </c>
      <c r="K13" s="735" t="s">
        <v>161</v>
      </c>
      <c r="L13" s="735"/>
      <c r="M13" s="736">
        <v>132066.75</v>
      </c>
      <c r="N13" s="736"/>
      <c r="O13" s="736">
        <v>51080</v>
      </c>
      <c r="P13" s="736"/>
      <c r="Q13" s="725" t="s">
        <v>2164</v>
      </c>
      <c r="R13" s="725" t="s">
        <v>2165</v>
      </c>
    </row>
    <row r="14" spans="1:18" s="11" customFormat="1" ht="30" x14ac:dyDescent="0.25">
      <c r="A14" s="719"/>
      <c r="B14" s="719"/>
      <c r="C14" s="719"/>
      <c r="D14" s="725"/>
      <c r="E14" s="725"/>
      <c r="F14" s="948"/>
      <c r="G14" s="725"/>
      <c r="H14" s="572" t="s">
        <v>2184</v>
      </c>
      <c r="I14" s="572" t="s">
        <v>2185</v>
      </c>
      <c r="J14" s="949"/>
      <c r="K14" s="735"/>
      <c r="L14" s="735"/>
      <c r="M14" s="736"/>
      <c r="N14" s="736"/>
      <c r="O14" s="736"/>
      <c r="P14" s="736"/>
      <c r="Q14" s="725"/>
      <c r="R14" s="725"/>
    </row>
    <row r="15" spans="1:18" s="11" customFormat="1" ht="30" x14ac:dyDescent="0.25">
      <c r="A15" s="719"/>
      <c r="B15" s="719"/>
      <c r="C15" s="719"/>
      <c r="D15" s="725"/>
      <c r="E15" s="725"/>
      <c r="F15" s="948"/>
      <c r="G15" s="725"/>
      <c r="H15" s="572" t="s">
        <v>1729</v>
      </c>
      <c r="I15" s="572" t="s">
        <v>2186</v>
      </c>
      <c r="J15" s="949"/>
      <c r="K15" s="735"/>
      <c r="L15" s="735"/>
      <c r="M15" s="736"/>
      <c r="N15" s="736"/>
      <c r="O15" s="736"/>
      <c r="P15" s="736"/>
      <c r="Q15" s="725"/>
      <c r="R15" s="725"/>
    </row>
    <row r="16" spans="1:18" s="11" customFormat="1" ht="291" customHeight="1" x14ac:dyDescent="0.25">
      <c r="A16" s="719"/>
      <c r="B16" s="719"/>
      <c r="C16" s="719"/>
      <c r="D16" s="725"/>
      <c r="E16" s="725"/>
      <c r="F16" s="948"/>
      <c r="G16" s="725"/>
      <c r="H16" s="572" t="s">
        <v>2187</v>
      </c>
      <c r="I16" s="572" t="s">
        <v>2188</v>
      </c>
      <c r="J16" s="949"/>
      <c r="K16" s="735"/>
      <c r="L16" s="735"/>
      <c r="M16" s="736"/>
      <c r="N16" s="736"/>
      <c r="O16" s="736"/>
      <c r="P16" s="736"/>
      <c r="Q16" s="725"/>
      <c r="R16" s="725"/>
    </row>
    <row r="17" spans="1:18" s="299" customFormat="1" x14ac:dyDescent="0.25">
      <c r="A17" s="722">
        <v>3</v>
      </c>
      <c r="B17" s="722" t="s">
        <v>702</v>
      </c>
      <c r="C17" s="722">
        <v>5</v>
      </c>
      <c r="D17" s="731">
        <v>4</v>
      </c>
      <c r="E17" s="714" t="s">
        <v>2189</v>
      </c>
      <c r="F17" s="777" t="s">
        <v>2190</v>
      </c>
      <c r="G17" s="749" t="s">
        <v>224</v>
      </c>
      <c r="H17" s="225" t="s">
        <v>1745</v>
      </c>
      <c r="I17" s="374">
        <v>3</v>
      </c>
      <c r="J17" s="749" t="s">
        <v>2191</v>
      </c>
      <c r="K17" s="740" t="s">
        <v>130</v>
      </c>
      <c r="L17" s="740"/>
      <c r="M17" s="741">
        <v>39644.15</v>
      </c>
      <c r="N17" s="741"/>
      <c r="O17" s="741">
        <v>39644.15</v>
      </c>
      <c r="P17" s="741"/>
      <c r="Q17" s="731" t="s">
        <v>2192</v>
      </c>
      <c r="R17" s="731" t="s">
        <v>2193</v>
      </c>
    </row>
    <row r="18" spans="1:18" s="299" customFormat="1" ht="30" x14ac:dyDescent="0.25">
      <c r="A18" s="722"/>
      <c r="B18" s="722"/>
      <c r="C18" s="722"/>
      <c r="D18" s="731"/>
      <c r="E18" s="756"/>
      <c r="F18" s="929"/>
      <c r="G18" s="750"/>
      <c r="H18" s="225" t="s">
        <v>343</v>
      </c>
      <c r="I18" s="374">
        <v>60</v>
      </c>
      <c r="J18" s="750"/>
      <c r="K18" s="740"/>
      <c r="L18" s="740"/>
      <c r="M18" s="741"/>
      <c r="N18" s="741"/>
      <c r="O18" s="741"/>
      <c r="P18" s="741"/>
      <c r="Q18" s="731"/>
      <c r="R18" s="731"/>
    </row>
    <row r="19" spans="1:18" s="299" customFormat="1" ht="45" x14ac:dyDescent="0.25">
      <c r="A19" s="722"/>
      <c r="B19" s="722"/>
      <c r="C19" s="722"/>
      <c r="D19" s="731"/>
      <c r="E19" s="756"/>
      <c r="F19" s="929"/>
      <c r="G19" s="751"/>
      <c r="H19" s="225" t="s">
        <v>2194</v>
      </c>
      <c r="I19" s="374">
        <v>5</v>
      </c>
      <c r="J19" s="750"/>
      <c r="K19" s="740"/>
      <c r="L19" s="740"/>
      <c r="M19" s="741"/>
      <c r="N19" s="741"/>
      <c r="O19" s="741"/>
      <c r="P19" s="741"/>
      <c r="Q19" s="731"/>
      <c r="R19" s="731"/>
    </row>
    <row r="20" spans="1:18" s="299" customFormat="1" x14ac:dyDescent="0.25">
      <c r="A20" s="722"/>
      <c r="B20" s="722"/>
      <c r="C20" s="722"/>
      <c r="D20" s="731"/>
      <c r="E20" s="756"/>
      <c r="F20" s="929"/>
      <c r="G20" s="749" t="s">
        <v>143</v>
      </c>
      <c r="H20" s="225" t="s">
        <v>1323</v>
      </c>
      <c r="I20" s="374">
        <v>1</v>
      </c>
      <c r="J20" s="750"/>
      <c r="K20" s="740"/>
      <c r="L20" s="740"/>
      <c r="M20" s="741"/>
      <c r="N20" s="741"/>
      <c r="O20" s="741"/>
      <c r="P20" s="741"/>
      <c r="Q20" s="731"/>
      <c r="R20" s="731"/>
    </row>
    <row r="21" spans="1:18" s="299" customFormat="1" ht="30" x14ac:dyDescent="0.25">
      <c r="A21" s="722"/>
      <c r="B21" s="722"/>
      <c r="C21" s="722"/>
      <c r="D21" s="731"/>
      <c r="E21" s="756"/>
      <c r="F21" s="929"/>
      <c r="G21" s="750"/>
      <c r="H21" s="225" t="s">
        <v>117</v>
      </c>
      <c r="I21" s="374">
        <v>100</v>
      </c>
      <c r="J21" s="750"/>
      <c r="K21" s="740"/>
      <c r="L21" s="740"/>
      <c r="M21" s="741"/>
      <c r="N21" s="741"/>
      <c r="O21" s="741"/>
      <c r="P21" s="741"/>
      <c r="Q21" s="731"/>
      <c r="R21" s="731"/>
    </row>
    <row r="22" spans="1:18" s="299" customFormat="1" ht="45" x14ac:dyDescent="0.25">
      <c r="A22" s="722"/>
      <c r="B22" s="722"/>
      <c r="C22" s="722"/>
      <c r="D22" s="731"/>
      <c r="E22" s="756"/>
      <c r="F22" s="929"/>
      <c r="G22" s="751"/>
      <c r="H22" s="225" t="s">
        <v>2194</v>
      </c>
      <c r="I22" s="374">
        <v>6</v>
      </c>
      <c r="J22" s="750"/>
      <c r="K22" s="740"/>
      <c r="L22" s="740"/>
      <c r="M22" s="741"/>
      <c r="N22" s="741"/>
      <c r="O22" s="741"/>
      <c r="P22" s="741"/>
      <c r="Q22" s="731"/>
      <c r="R22" s="731"/>
    </row>
    <row r="23" spans="1:18" s="299" customFormat="1" ht="30" x14ac:dyDescent="0.25">
      <c r="A23" s="722"/>
      <c r="B23" s="722"/>
      <c r="C23" s="722"/>
      <c r="D23" s="731"/>
      <c r="E23" s="715"/>
      <c r="F23" s="930"/>
      <c r="G23" s="333" t="s">
        <v>45</v>
      </c>
      <c r="H23" s="225" t="s">
        <v>2195</v>
      </c>
      <c r="I23" s="374">
        <v>2</v>
      </c>
      <c r="J23" s="751"/>
      <c r="K23" s="740"/>
      <c r="L23" s="740"/>
      <c r="M23" s="741"/>
      <c r="N23" s="741"/>
      <c r="O23" s="741"/>
      <c r="P23" s="741"/>
      <c r="Q23" s="731"/>
      <c r="R23" s="731"/>
    </row>
    <row r="24" spans="1:18" s="11" customFormat="1" x14ac:dyDescent="0.25">
      <c r="A24" s="719">
        <v>4</v>
      </c>
      <c r="B24" s="719" t="s">
        <v>702</v>
      </c>
      <c r="C24" s="719">
        <v>5</v>
      </c>
      <c r="D24" s="725">
        <v>4</v>
      </c>
      <c r="E24" s="709" t="s">
        <v>2196</v>
      </c>
      <c r="F24" s="945" t="s">
        <v>2197</v>
      </c>
      <c r="G24" s="725" t="s">
        <v>143</v>
      </c>
      <c r="H24" s="520" t="s">
        <v>1323</v>
      </c>
      <c r="I24" s="573">
        <v>1</v>
      </c>
      <c r="J24" s="725" t="s">
        <v>2198</v>
      </c>
      <c r="K24" s="735" t="s">
        <v>130</v>
      </c>
      <c r="L24" s="735"/>
      <c r="M24" s="736">
        <v>38676.870000000003</v>
      </c>
      <c r="N24" s="736"/>
      <c r="O24" s="736">
        <v>38676.870000000003</v>
      </c>
      <c r="P24" s="736"/>
      <c r="Q24" s="725" t="s">
        <v>2199</v>
      </c>
      <c r="R24" s="725" t="s">
        <v>2200</v>
      </c>
    </row>
    <row r="25" spans="1:18" s="11" customFormat="1" ht="30" x14ac:dyDescent="0.25">
      <c r="A25" s="719"/>
      <c r="B25" s="719"/>
      <c r="C25" s="719"/>
      <c r="D25" s="725"/>
      <c r="E25" s="710"/>
      <c r="F25" s="946"/>
      <c r="G25" s="725"/>
      <c r="H25" s="520" t="s">
        <v>1532</v>
      </c>
      <c r="I25" s="573">
        <v>50</v>
      </c>
      <c r="J25" s="725"/>
      <c r="K25" s="735"/>
      <c r="L25" s="735"/>
      <c r="M25" s="736"/>
      <c r="N25" s="736"/>
      <c r="O25" s="736"/>
      <c r="P25" s="736"/>
      <c r="Q25" s="725"/>
      <c r="R25" s="725"/>
    </row>
    <row r="26" spans="1:18" s="11" customFormat="1" ht="45" x14ac:dyDescent="0.25">
      <c r="A26" s="719"/>
      <c r="B26" s="719"/>
      <c r="C26" s="719"/>
      <c r="D26" s="725"/>
      <c r="E26" s="710"/>
      <c r="F26" s="946"/>
      <c r="G26" s="725"/>
      <c r="H26" s="520" t="s">
        <v>2194</v>
      </c>
      <c r="I26" s="573">
        <v>10</v>
      </c>
      <c r="J26" s="725"/>
      <c r="K26" s="735"/>
      <c r="L26" s="735"/>
      <c r="M26" s="736"/>
      <c r="N26" s="736"/>
      <c r="O26" s="736"/>
      <c r="P26" s="736"/>
      <c r="Q26" s="725"/>
      <c r="R26" s="725"/>
    </row>
    <row r="27" spans="1:18" s="11" customFormat="1" x14ac:dyDescent="0.25">
      <c r="A27" s="719"/>
      <c r="B27" s="719"/>
      <c r="C27" s="719"/>
      <c r="D27" s="725"/>
      <c r="E27" s="710"/>
      <c r="F27" s="946"/>
      <c r="G27" s="725" t="s">
        <v>2201</v>
      </c>
      <c r="H27" s="520" t="s">
        <v>2202</v>
      </c>
      <c r="I27" s="573">
        <v>1</v>
      </c>
      <c r="J27" s="725" t="s">
        <v>2203</v>
      </c>
      <c r="K27" s="735"/>
      <c r="L27" s="735"/>
      <c r="M27" s="736"/>
      <c r="N27" s="736"/>
      <c r="O27" s="736"/>
      <c r="P27" s="736"/>
      <c r="Q27" s="725"/>
      <c r="R27" s="725"/>
    </row>
    <row r="28" spans="1:18" s="11" customFormat="1" ht="30" x14ac:dyDescent="0.25">
      <c r="A28" s="719"/>
      <c r="B28" s="719"/>
      <c r="C28" s="719"/>
      <c r="D28" s="725"/>
      <c r="E28" s="711"/>
      <c r="F28" s="947"/>
      <c r="G28" s="725"/>
      <c r="H28" s="520" t="s">
        <v>2204</v>
      </c>
      <c r="I28" s="545">
        <v>80000</v>
      </c>
      <c r="J28" s="725"/>
      <c r="K28" s="735"/>
      <c r="L28" s="735"/>
      <c r="M28" s="736"/>
      <c r="N28" s="736"/>
      <c r="O28" s="736"/>
      <c r="P28" s="736"/>
      <c r="Q28" s="725"/>
      <c r="R28" s="725"/>
    </row>
    <row r="29" spans="1:18" s="299" customFormat="1" ht="30" x14ac:dyDescent="0.25">
      <c r="A29" s="722">
        <v>5</v>
      </c>
      <c r="B29" s="722" t="s">
        <v>702</v>
      </c>
      <c r="C29" s="722">
        <v>5</v>
      </c>
      <c r="D29" s="731">
        <v>4</v>
      </c>
      <c r="E29" s="714" t="s">
        <v>2205</v>
      </c>
      <c r="F29" s="763" t="s">
        <v>2206</v>
      </c>
      <c r="G29" s="714" t="s">
        <v>2207</v>
      </c>
      <c r="H29" s="225" t="s">
        <v>63</v>
      </c>
      <c r="I29" s="374">
        <v>1</v>
      </c>
      <c r="J29" s="731" t="s">
        <v>2208</v>
      </c>
      <c r="K29" s="740" t="s">
        <v>130</v>
      </c>
      <c r="L29" s="740"/>
      <c r="M29" s="741">
        <v>39708.699999999997</v>
      </c>
      <c r="N29" s="741"/>
      <c r="O29" s="741">
        <v>39708.699999999997</v>
      </c>
      <c r="P29" s="741"/>
      <c r="Q29" s="731" t="s">
        <v>2209</v>
      </c>
      <c r="R29" s="731" t="s">
        <v>2210</v>
      </c>
    </row>
    <row r="30" spans="1:18" s="299" customFormat="1" x14ac:dyDescent="0.25">
      <c r="A30" s="722"/>
      <c r="B30" s="722"/>
      <c r="C30" s="722"/>
      <c r="D30" s="731"/>
      <c r="E30" s="756"/>
      <c r="F30" s="763"/>
      <c r="G30" s="756"/>
      <c r="H30" s="225" t="s">
        <v>109</v>
      </c>
      <c r="I30" s="374">
        <v>40</v>
      </c>
      <c r="J30" s="731"/>
      <c r="K30" s="740"/>
      <c r="L30" s="740"/>
      <c r="M30" s="741"/>
      <c r="N30" s="741"/>
      <c r="O30" s="741"/>
      <c r="P30" s="741"/>
      <c r="Q30" s="731"/>
      <c r="R30" s="731"/>
    </row>
    <row r="31" spans="1:18" s="299" customFormat="1" ht="30" x14ac:dyDescent="0.25">
      <c r="A31" s="722"/>
      <c r="B31" s="722"/>
      <c r="C31" s="722"/>
      <c r="D31" s="731"/>
      <c r="E31" s="756"/>
      <c r="F31" s="763"/>
      <c r="G31" s="715"/>
      <c r="H31" s="225" t="s">
        <v>2211</v>
      </c>
      <c r="I31" s="374">
        <v>40</v>
      </c>
      <c r="J31" s="731"/>
      <c r="K31" s="740"/>
      <c r="L31" s="740"/>
      <c r="M31" s="741"/>
      <c r="N31" s="741"/>
      <c r="O31" s="741"/>
      <c r="P31" s="741"/>
      <c r="Q31" s="731"/>
      <c r="R31" s="731"/>
    </row>
    <row r="32" spans="1:18" s="299" customFormat="1" ht="30" x14ac:dyDescent="0.25">
      <c r="A32" s="722"/>
      <c r="B32" s="722"/>
      <c r="C32" s="722"/>
      <c r="D32" s="731"/>
      <c r="E32" s="756"/>
      <c r="F32" s="763"/>
      <c r="G32" s="731" t="s">
        <v>2212</v>
      </c>
      <c r="H32" s="225" t="s">
        <v>1485</v>
      </c>
      <c r="I32" s="374">
        <v>1</v>
      </c>
      <c r="J32" s="731"/>
      <c r="K32" s="740"/>
      <c r="L32" s="740"/>
      <c r="M32" s="741"/>
      <c r="N32" s="741"/>
      <c r="O32" s="741"/>
      <c r="P32" s="741"/>
      <c r="Q32" s="731"/>
      <c r="R32" s="731"/>
    </row>
    <row r="33" spans="1:18" s="299" customFormat="1" x14ac:dyDescent="0.25">
      <c r="A33" s="722"/>
      <c r="B33" s="722"/>
      <c r="C33" s="722"/>
      <c r="D33" s="731"/>
      <c r="E33" s="756"/>
      <c r="F33" s="763"/>
      <c r="G33" s="731"/>
      <c r="H33" s="225" t="s">
        <v>109</v>
      </c>
      <c r="I33" s="374">
        <v>6</v>
      </c>
      <c r="J33" s="731"/>
      <c r="K33" s="740"/>
      <c r="L33" s="740"/>
      <c r="M33" s="741"/>
      <c r="N33" s="741"/>
      <c r="O33" s="741"/>
      <c r="P33" s="741"/>
      <c r="Q33" s="731"/>
      <c r="R33" s="731"/>
    </row>
    <row r="34" spans="1:18" s="299" customFormat="1" ht="30" x14ac:dyDescent="0.25">
      <c r="A34" s="722"/>
      <c r="B34" s="722"/>
      <c r="C34" s="722"/>
      <c r="D34" s="731"/>
      <c r="E34" s="715"/>
      <c r="F34" s="763"/>
      <c r="G34" s="731"/>
      <c r="H34" s="225" t="s">
        <v>2211</v>
      </c>
      <c r="I34" s="374">
        <v>6</v>
      </c>
      <c r="J34" s="731"/>
      <c r="K34" s="740"/>
      <c r="L34" s="740"/>
      <c r="M34" s="741"/>
      <c r="N34" s="741"/>
      <c r="O34" s="741"/>
      <c r="P34" s="741"/>
      <c r="Q34" s="731"/>
      <c r="R34" s="731"/>
    </row>
    <row r="35" spans="1:18" s="299" customFormat="1" x14ac:dyDescent="0.25">
      <c r="A35" s="722">
        <v>6</v>
      </c>
      <c r="B35" s="722" t="s">
        <v>719</v>
      </c>
      <c r="C35" s="722">
        <v>5</v>
      </c>
      <c r="D35" s="731">
        <v>4</v>
      </c>
      <c r="E35" s="714" t="s">
        <v>2213</v>
      </c>
      <c r="F35" s="763" t="s">
        <v>2214</v>
      </c>
      <c r="G35" s="842" t="s">
        <v>2215</v>
      </c>
      <c r="H35" s="222" t="s">
        <v>1745</v>
      </c>
      <c r="I35" s="374">
        <v>4</v>
      </c>
      <c r="J35" s="731" t="s">
        <v>2216</v>
      </c>
      <c r="K35" s="740" t="s">
        <v>130</v>
      </c>
      <c r="L35" s="740"/>
      <c r="M35" s="741">
        <v>30000</v>
      </c>
      <c r="N35" s="741"/>
      <c r="O35" s="741">
        <v>30000</v>
      </c>
      <c r="P35" s="741"/>
      <c r="Q35" s="731" t="s">
        <v>2217</v>
      </c>
      <c r="R35" s="731" t="s">
        <v>2218</v>
      </c>
    </row>
    <row r="36" spans="1:18" s="299" customFormat="1" ht="85.5" customHeight="1" x14ac:dyDescent="0.25">
      <c r="A36" s="722"/>
      <c r="B36" s="722"/>
      <c r="C36" s="722"/>
      <c r="D36" s="731"/>
      <c r="E36" s="715"/>
      <c r="F36" s="763"/>
      <c r="G36" s="931"/>
      <c r="H36" s="222" t="s">
        <v>109</v>
      </c>
      <c r="I36" s="374">
        <v>80</v>
      </c>
      <c r="J36" s="731"/>
      <c r="K36" s="740"/>
      <c r="L36" s="740"/>
      <c r="M36" s="741"/>
      <c r="N36" s="741"/>
      <c r="O36" s="741"/>
      <c r="P36" s="741"/>
      <c r="Q36" s="731"/>
      <c r="R36" s="731"/>
    </row>
    <row r="37" spans="1:18" s="299" customFormat="1" ht="30" x14ac:dyDescent="0.25">
      <c r="A37" s="722">
        <v>7</v>
      </c>
      <c r="B37" s="722" t="s">
        <v>702</v>
      </c>
      <c r="C37" s="722">
        <v>5</v>
      </c>
      <c r="D37" s="731">
        <v>4</v>
      </c>
      <c r="E37" s="714" t="s">
        <v>1823</v>
      </c>
      <c r="F37" s="932" t="s">
        <v>2219</v>
      </c>
      <c r="G37" s="731" t="s">
        <v>2212</v>
      </c>
      <c r="H37" s="225" t="s">
        <v>1485</v>
      </c>
      <c r="I37" s="374">
        <v>1</v>
      </c>
      <c r="J37" s="731" t="s">
        <v>2220</v>
      </c>
      <c r="K37" s="740" t="s">
        <v>639</v>
      </c>
      <c r="L37" s="740"/>
      <c r="M37" s="741">
        <v>45619.68</v>
      </c>
      <c r="N37" s="741"/>
      <c r="O37" s="741">
        <v>45619.68</v>
      </c>
      <c r="P37" s="741"/>
      <c r="Q37" s="731" t="s">
        <v>2221</v>
      </c>
      <c r="R37" s="731" t="s">
        <v>2222</v>
      </c>
    </row>
    <row r="38" spans="1:18" s="299" customFormat="1" x14ac:dyDescent="0.25">
      <c r="A38" s="722"/>
      <c r="B38" s="722"/>
      <c r="C38" s="722"/>
      <c r="D38" s="731"/>
      <c r="E38" s="756"/>
      <c r="F38" s="933"/>
      <c r="G38" s="731"/>
      <c r="H38" s="225" t="s">
        <v>109</v>
      </c>
      <c r="I38" s="374">
        <v>18</v>
      </c>
      <c r="J38" s="731"/>
      <c r="K38" s="740"/>
      <c r="L38" s="740"/>
      <c r="M38" s="741"/>
      <c r="N38" s="741"/>
      <c r="O38" s="741"/>
      <c r="P38" s="741"/>
      <c r="Q38" s="731"/>
      <c r="R38" s="731"/>
    </row>
    <row r="39" spans="1:18" s="299" customFormat="1" ht="63" customHeight="1" x14ac:dyDescent="0.25">
      <c r="A39" s="722"/>
      <c r="B39" s="722"/>
      <c r="C39" s="722"/>
      <c r="D39" s="731"/>
      <c r="E39" s="715"/>
      <c r="F39" s="934"/>
      <c r="G39" s="731"/>
      <c r="H39" s="225" t="s">
        <v>2211</v>
      </c>
      <c r="I39" s="374">
        <v>18</v>
      </c>
      <c r="J39" s="731"/>
      <c r="K39" s="740"/>
      <c r="L39" s="740"/>
      <c r="M39" s="741"/>
      <c r="N39" s="741"/>
      <c r="O39" s="741"/>
      <c r="P39" s="741"/>
      <c r="Q39" s="731"/>
      <c r="R39" s="731"/>
    </row>
    <row r="40" spans="1:18" s="299" customFormat="1" x14ac:dyDescent="0.25">
      <c r="A40" s="722">
        <v>8</v>
      </c>
      <c r="B40" s="722" t="s">
        <v>719</v>
      </c>
      <c r="C40" s="722">
        <v>1</v>
      </c>
      <c r="D40" s="731">
        <v>6</v>
      </c>
      <c r="E40" s="714" t="s">
        <v>2223</v>
      </c>
      <c r="F40" s="763" t="s">
        <v>2224</v>
      </c>
      <c r="G40" s="731" t="s">
        <v>143</v>
      </c>
      <c r="H40" s="222" t="s">
        <v>1323</v>
      </c>
      <c r="I40" s="374">
        <v>3</v>
      </c>
      <c r="J40" s="731" t="s">
        <v>2225</v>
      </c>
      <c r="K40" s="740" t="s">
        <v>130</v>
      </c>
      <c r="L40" s="740"/>
      <c r="M40" s="741">
        <v>22988.68</v>
      </c>
      <c r="N40" s="741"/>
      <c r="O40" s="741">
        <v>19107.330000000002</v>
      </c>
      <c r="P40" s="741"/>
      <c r="Q40" s="731" t="s">
        <v>456</v>
      </c>
      <c r="R40" s="731" t="s">
        <v>2226</v>
      </c>
    </row>
    <row r="41" spans="1:18" s="299" customFormat="1" ht="155.25" customHeight="1" x14ac:dyDescent="0.25">
      <c r="A41" s="722"/>
      <c r="B41" s="722"/>
      <c r="C41" s="722"/>
      <c r="D41" s="731"/>
      <c r="E41" s="715"/>
      <c r="F41" s="763"/>
      <c r="G41" s="731"/>
      <c r="H41" s="222" t="s">
        <v>1532</v>
      </c>
      <c r="I41" s="374">
        <v>150</v>
      </c>
      <c r="J41" s="731"/>
      <c r="K41" s="740"/>
      <c r="L41" s="740"/>
      <c r="M41" s="741"/>
      <c r="N41" s="741"/>
      <c r="O41" s="741"/>
      <c r="P41" s="741"/>
      <c r="Q41" s="731"/>
      <c r="R41" s="731"/>
    </row>
    <row r="42" spans="1:18" s="299" customFormat="1" x14ac:dyDescent="0.25">
      <c r="A42" s="722">
        <v>9</v>
      </c>
      <c r="B42" s="722" t="s">
        <v>146</v>
      </c>
      <c r="C42" s="722">
        <v>1</v>
      </c>
      <c r="D42" s="731">
        <v>6</v>
      </c>
      <c r="E42" s="714" t="s">
        <v>2227</v>
      </c>
      <c r="F42" s="763" t="s">
        <v>2228</v>
      </c>
      <c r="G42" s="731" t="s">
        <v>674</v>
      </c>
      <c r="H42" s="225" t="s">
        <v>1720</v>
      </c>
      <c r="I42" s="374">
        <v>1</v>
      </c>
      <c r="J42" s="731" t="s">
        <v>2229</v>
      </c>
      <c r="K42" s="740" t="s">
        <v>161</v>
      </c>
      <c r="L42" s="740"/>
      <c r="M42" s="741">
        <v>73009.66</v>
      </c>
      <c r="N42" s="741"/>
      <c r="O42" s="741">
        <v>64016.15</v>
      </c>
      <c r="P42" s="741"/>
      <c r="Q42" s="731" t="s">
        <v>456</v>
      </c>
      <c r="R42" s="731" t="s">
        <v>2226</v>
      </c>
    </row>
    <row r="43" spans="1:18" s="299" customFormat="1" ht="148.5" customHeight="1" x14ac:dyDescent="0.25">
      <c r="A43" s="722"/>
      <c r="B43" s="722"/>
      <c r="C43" s="722"/>
      <c r="D43" s="731"/>
      <c r="E43" s="715"/>
      <c r="F43" s="763"/>
      <c r="G43" s="731"/>
      <c r="H43" s="225" t="s">
        <v>2230</v>
      </c>
      <c r="I43" s="310" t="s">
        <v>2231</v>
      </c>
      <c r="J43" s="731"/>
      <c r="K43" s="740"/>
      <c r="L43" s="740"/>
      <c r="M43" s="741"/>
      <c r="N43" s="741"/>
      <c r="O43" s="741"/>
      <c r="P43" s="741"/>
      <c r="Q43" s="731"/>
      <c r="R43" s="731"/>
    </row>
    <row r="44" spans="1:18" s="11" customFormat="1" ht="30" x14ac:dyDescent="0.25">
      <c r="A44" s="719">
        <v>10</v>
      </c>
      <c r="B44" s="738" t="s">
        <v>719</v>
      </c>
      <c r="C44" s="738">
        <v>1</v>
      </c>
      <c r="D44" s="709">
        <v>6</v>
      </c>
      <c r="E44" s="709" t="s">
        <v>2232</v>
      </c>
      <c r="F44" s="936" t="s">
        <v>2233</v>
      </c>
      <c r="G44" s="709" t="s">
        <v>2212</v>
      </c>
      <c r="H44" s="520" t="s">
        <v>1485</v>
      </c>
      <c r="I44" s="573">
        <v>1</v>
      </c>
      <c r="J44" s="709" t="s">
        <v>2234</v>
      </c>
      <c r="K44" s="940" t="s">
        <v>266</v>
      </c>
      <c r="L44" s="940"/>
      <c r="M44" s="841">
        <v>125880</v>
      </c>
      <c r="N44" s="841"/>
      <c r="O44" s="841">
        <v>125880</v>
      </c>
      <c r="P44" s="841"/>
      <c r="Q44" s="709" t="s">
        <v>2235</v>
      </c>
      <c r="R44" s="709" t="s">
        <v>2236</v>
      </c>
    </row>
    <row r="45" spans="1:18" s="11" customFormat="1" x14ac:dyDescent="0.25">
      <c r="A45" s="719"/>
      <c r="B45" s="837"/>
      <c r="C45" s="837"/>
      <c r="D45" s="710"/>
      <c r="E45" s="710"/>
      <c r="F45" s="937"/>
      <c r="G45" s="710"/>
      <c r="H45" s="520" t="s">
        <v>109</v>
      </c>
      <c r="I45" s="573">
        <v>30</v>
      </c>
      <c r="J45" s="710"/>
      <c r="K45" s="941"/>
      <c r="L45" s="941"/>
      <c r="M45" s="943"/>
      <c r="N45" s="943"/>
      <c r="O45" s="943"/>
      <c r="P45" s="943"/>
      <c r="Q45" s="710"/>
      <c r="R45" s="710"/>
    </row>
    <row r="46" spans="1:18" s="11" customFormat="1" ht="109.5" customHeight="1" x14ac:dyDescent="0.25">
      <c r="A46" s="719"/>
      <c r="B46" s="739"/>
      <c r="C46" s="739"/>
      <c r="D46" s="711"/>
      <c r="E46" s="711"/>
      <c r="F46" s="938"/>
      <c r="G46" s="711"/>
      <c r="H46" s="520" t="s">
        <v>2237</v>
      </c>
      <c r="I46" s="573">
        <v>0</v>
      </c>
      <c r="J46" s="711"/>
      <c r="K46" s="942"/>
      <c r="L46" s="942"/>
      <c r="M46" s="944"/>
      <c r="N46" s="944"/>
      <c r="O46" s="944"/>
      <c r="P46" s="944"/>
      <c r="Q46" s="711"/>
      <c r="R46" s="711"/>
    </row>
    <row r="47" spans="1:18" s="299" customFormat="1" x14ac:dyDescent="0.25">
      <c r="A47" s="722">
        <v>11</v>
      </c>
      <c r="B47" s="722" t="s">
        <v>719</v>
      </c>
      <c r="C47" s="722">
        <v>1</v>
      </c>
      <c r="D47" s="731">
        <v>6</v>
      </c>
      <c r="E47" s="731" t="s">
        <v>2238</v>
      </c>
      <c r="F47" s="763" t="s">
        <v>2239</v>
      </c>
      <c r="G47" s="842" t="s">
        <v>674</v>
      </c>
      <c r="H47" s="225" t="s">
        <v>1720</v>
      </c>
      <c r="I47" s="310">
        <v>1</v>
      </c>
      <c r="J47" s="731" t="s">
        <v>2229</v>
      </c>
      <c r="K47" s="740" t="s">
        <v>161</v>
      </c>
      <c r="L47" s="740"/>
      <c r="M47" s="741">
        <v>33599.47</v>
      </c>
      <c r="N47" s="741"/>
      <c r="O47" s="741">
        <v>22159.47</v>
      </c>
      <c r="P47" s="741"/>
      <c r="Q47" s="939" t="s">
        <v>456</v>
      </c>
      <c r="R47" s="731" t="s">
        <v>2226</v>
      </c>
    </row>
    <row r="48" spans="1:18" s="299" customFormat="1" ht="82.5" customHeight="1" x14ac:dyDescent="0.25">
      <c r="A48" s="722"/>
      <c r="B48" s="722"/>
      <c r="C48" s="722"/>
      <c r="D48" s="731"/>
      <c r="E48" s="731"/>
      <c r="F48" s="763"/>
      <c r="G48" s="931"/>
      <c r="H48" s="225" t="s">
        <v>2230</v>
      </c>
      <c r="I48" s="310" t="s">
        <v>2240</v>
      </c>
      <c r="J48" s="731"/>
      <c r="K48" s="740"/>
      <c r="L48" s="740"/>
      <c r="M48" s="741"/>
      <c r="N48" s="741"/>
      <c r="O48" s="741"/>
      <c r="P48" s="741"/>
      <c r="Q48" s="939"/>
      <c r="R48" s="731"/>
    </row>
    <row r="49" spans="1:18" s="299" customFormat="1" x14ac:dyDescent="0.25">
      <c r="A49" s="722"/>
      <c r="B49" s="722"/>
      <c r="C49" s="722"/>
      <c r="D49" s="731"/>
      <c r="E49" s="731"/>
      <c r="F49" s="763"/>
      <c r="G49" s="714" t="s">
        <v>781</v>
      </c>
      <c r="H49" s="225" t="s">
        <v>705</v>
      </c>
      <c r="I49" s="374">
        <v>1</v>
      </c>
      <c r="J49" s="714" t="s">
        <v>2241</v>
      </c>
      <c r="K49" s="740"/>
      <c r="L49" s="740"/>
      <c r="M49" s="741"/>
      <c r="N49" s="741"/>
      <c r="O49" s="741"/>
      <c r="P49" s="741"/>
      <c r="Q49" s="939"/>
      <c r="R49" s="731"/>
    </row>
    <row r="50" spans="1:18" s="299" customFormat="1" ht="30" x14ac:dyDescent="0.25">
      <c r="A50" s="722"/>
      <c r="B50" s="722"/>
      <c r="C50" s="722"/>
      <c r="D50" s="731"/>
      <c r="E50" s="731"/>
      <c r="F50" s="763"/>
      <c r="G50" s="715"/>
      <c r="H50" s="225" t="s">
        <v>1371</v>
      </c>
      <c r="I50" s="374">
        <v>12</v>
      </c>
      <c r="J50" s="715"/>
      <c r="K50" s="740"/>
      <c r="L50" s="740"/>
      <c r="M50" s="741"/>
      <c r="N50" s="741"/>
      <c r="O50" s="741"/>
      <c r="P50" s="741"/>
      <c r="Q50" s="939"/>
      <c r="R50" s="731"/>
    </row>
    <row r="51" spans="1:18" s="299" customFormat="1" x14ac:dyDescent="0.25">
      <c r="A51" s="722"/>
      <c r="B51" s="722"/>
      <c r="C51" s="722"/>
      <c r="D51" s="731"/>
      <c r="E51" s="731"/>
      <c r="F51" s="763"/>
      <c r="G51" s="731" t="s">
        <v>379</v>
      </c>
      <c r="H51" s="225" t="s">
        <v>1319</v>
      </c>
      <c r="I51" s="374">
        <v>1</v>
      </c>
      <c r="J51" s="714" t="s">
        <v>2242</v>
      </c>
      <c r="K51" s="740"/>
      <c r="L51" s="740"/>
      <c r="M51" s="741"/>
      <c r="N51" s="741"/>
      <c r="O51" s="741"/>
      <c r="P51" s="741"/>
      <c r="Q51" s="939"/>
      <c r="R51" s="731"/>
    </row>
    <row r="52" spans="1:18" s="299" customFormat="1" ht="17.25" customHeight="1" x14ac:dyDescent="0.25">
      <c r="A52" s="722"/>
      <c r="B52" s="722"/>
      <c r="C52" s="722"/>
      <c r="D52" s="731"/>
      <c r="E52" s="731"/>
      <c r="F52" s="763"/>
      <c r="G52" s="731"/>
      <c r="H52" s="225" t="s">
        <v>109</v>
      </c>
      <c r="I52" s="374">
        <v>25</v>
      </c>
      <c r="J52" s="715"/>
      <c r="K52" s="740"/>
      <c r="L52" s="740"/>
      <c r="M52" s="741"/>
      <c r="N52" s="741"/>
      <c r="O52" s="741"/>
      <c r="P52" s="741"/>
      <c r="Q52" s="939"/>
      <c r="R52" s="731"/>
    </row>
    <row r="53" spans="1:18" s="299" customFormat="1" x14ac:dyDescent="0.25">
      <c r="A53" s="722">
        <v>12</v>
      </c>
      <c r="B53" s="722" t="s">
        <v>146</v>
      </c>
      <c r="C53" s="722">
        <v>1</v>
      </c>
      <c r="D53" s="731">
        <v>6</v>
      </c>
      <c r="E53" s="731" t="s">
        <v>2243</v>
      </c>
      <c r="F53" s="777" t="s">
        <v>2244</v>
      </c>
      <c r="G53" s="842" t="s">
        <v>674</v>
      </c>
      <c r="H53" s="225" t="s">
        <v>1720</v>
      </c>
      <c r="I53" s="310">
        <v>1</v>
      </c>
      <c r="J53" s="731" t="s">
        <v>2229</v>
      </c>
      <c r="K53" s="740" t="s">
        <v>136</v>
      </c>
      <c r="L53" s="740"/>
      <c r="M53" s="741">
        <v>41625.699999999997</v>
      </c>
      <c r="N53" s="741"/>
      <c r="O53" s="741">
        <v>37086.71</v>
      </c>
      <c r="P53" s="741"/>
      <c r="Q53" s="731" t="s">
        <v>456</v>
      </c>
      <c r="R53" s="731" t="s">
        <v>2226</v>
      </c>
    </row>
    <row r="54" spans="1:18" s="299" customFormat="1" ht="77.25" customHeight="1" x14ac:dyDescent="0.25">
      <c r="A54" s="722"/>
      <c r="B54" s="722"/>
      <c r="C54" s="722"/>
      <c r="D54" s="731"/>
      <c r="E54" s="731"/>
      <c r="F54" s="929"/>
      <c r="G54" s="931"/>
      <c r="H54" s="225" t="s">
        <v>2230</v>
      </c>
      <c r="I54" s="310" t="s">
        <v>2245</v>
      </c>
      <c r="J54" s="731"/>
      <c r="K54" s="740"/>
      <c r="L54" s="740"/>
      <c r="M54" s="741"/>
      <c r="N54" s="741"/>
      <c r="O54" s="741"/>
      <c r="P54" s="741"/>
      <c r="Q54" s="731"/>
      <c r="R54" s="731"/>
    </row>
    <row r="55" spans="1:18" s="299" customFormat="1" x14ac:dyDescent="0.25">
      <c r="A55" s="722"/>
      <c r="B55" s="722"/>
      <c r="C55" s="722"/>
      <c r="D55" s="731"/>
      <c r="E55" s="731"/>
      <c r="F55" s="929"/>
      <c r="G55" s="714" t="s">
        <v>781</v>
      </c>
      <c r="H55" s="225" t="s">
        <v>705</v>
      </c>
      <c r="I55" s="374">
        <v>1</v>
      </c>
      <c r="J55" s="714" t="s">
        <v>2246</v>
      </c>
      <c r="K55" s="740"/>
      <c r="L55" s="740"/>
      <c r="M55" s="741"/>
      <c r="N55" s="741"/>
      <c r="O55" s="741"/>
      <c r="P55" s="741"/>
      <c r="Q55" s="731"/>
      <c r="R55" s="731"/>
    </row>
    <row r="56" spans="1:18" s="299" customFormat="1" ht="54" customHeight="1" x14ac:dyDescent="0.25">
      <c r="A56" s="722"/>
      <c r="B56" s="722"/>
      <c r="C56" s="722"/>
      <c r="D56" s="731"/>
      <c r="E56" s="731"/>
      <c r="F56" s="930"/>
      <c r="G56" s="715"/>
      <c r="H56" s="225" t="s">
        <v>1371</v>
      </c>
      <c r="I56" s="374">
        <v>12</v>
      </c>
      <c r="J56" s="715"/>
      <c r="K56" s="740"/>
      <c r="L56" s="740"/>
      <c r="M56" s="741"/>
      <c r="N56" s="741"/>
      <c r="O56" s="741"/>
      <c r="P56" s="741"/>
      <c r="Q56" s="731"/>
      <c r="R56" s="731"/>
    </row>
    <row r="57" spans="1:18" s="11" customFormat="1" ht="30" x14ac:dyDescent="0.25">
      <c r="A57" s="719">
        <v>13</v>
      </c>
      <c r="B57" s="719" t="s">
        <v>99</v>
      </c>
      <c r="C57" s="719">
        <v>1</v>
      </c>
      <c r="D57" s="725">
        <v>6</v>
      </c>
      <c r="E57" s="725" t="s">
        <v>2247</v>
      </c>
      <c r="F57" s="936" t="s">
        <v>2248</v>
      </c>
      <c r="G57" s="725" t="s">
        <v>837</v>
      </c>
      <c r="H57" s="12" t="s">
        <v>2249</v>
      </c>
      <c r="I57" s="573">
        <v>1</v>
      </c>
      <c r="J57" s="725" t="s">
        <v>2250</v>
      </c>
      <c r="K57" s="735" t="s">
        <v>130</v>
      </c>
      <c r="L57" s="735"/>
      <c r="M57" s="736">
        <v>40179</v>
      </c>
      <c r="N57" s="736"/>
      <c r="O57" s="736">
        <v>33329</v>
      </c>
      <c r="P57" s="736"/>
      <c r="Q57" s="725" t="s">
        <v>2251</v>
      </c>
      <c r="R57" s="725" t="s">
        <v>2252</v>
      </c>
    </row>
    <row r="58" spans="1:18" s="11" customFormat="1" ht="60" x14ac:dyDescent="0.25">
      <c r="A58" s="719"/>
      <c r="B58" s="719"/>
      <c r="C58" s="719"/>
      <c r="D58" s="725"/>
      <c r="E58" s="725"/>
      <c r="F58" s="937"/>
      <c r="G58" s="725"/>
      <c r="H58" s="12" t="s">
        <v>2255</v>
      </c>
      <c r="I58" s="573">
        <v>1500</v>
      </c>
      <c r="J58" s="725"/>
      <c r="K58" s="735"/>
      <c r="L58" s="735"/>
      <c r="M58" s="736"/>
      <c r="N58" s="736"/>
      <c r="O58" s="736"/>
      <c r="P58" s="736"/>
      <c r="Q58" s="725"/>
      <c r="R58" s="725"/>
    </row>
    <row r="59" spans="1:18" s="11" customFormat="1" x14ac:dyDescent="0.25">
      <c r="A59" s="719"/>
      <c r="B59" s="719"/>
      <c r="C59" s="719"/>
      <c r="D59" s="725"/>
      <c r="E59" s="725"/>
      <c r="F59" s="937"/>
      <c r="G59" s="725" t="s">
        <v>143</v>
      </c>
      <c r="H59" s="12" t="s">
        <v>1323</v>
      </c>
      <c r="I59" s="573">
        <v>1</v>
      </c>
      <c r="J59" s="725" t="s">
        <v>2253</v>
      </c>
      <c r="K59" s="735"/>
      <c r="L59" s="735"/>
      <c r="M59" s="736"/>
      <c r="N59" s="736"/>
      <c r="O59" s="736"/>
      <c r="P59" s="736"/>
      <c r="Q59" s="725"/>
      <c r="R59" s="725"/>
    </row>
    <row r="60" spans="1:18" s="11" customFormat="1" ht="30" x14ac:dyDescent="0.25">
      <c r="A60" s="719"/>
      <c r="B60" s="719"/>
      <c r="C60" s="719"/>
      <c r="D60" s="725"/>
      <c r="E60" s="725"/>
      <c r="F60" s="937"/>
      <c r="G60" s="725"/>
      <c r="H60" s="12" t="s">
        <v>117</v>
      </c>
      <c r="I60" s="573">
        <v>80</v>
      </c>
      <c r="J60" s="725"/>
      <c r="K60" s="735"/>
      <c r="L60" s="735"/>
      <c r="M60" s="736"/>
      <c r="N60" s="736"/>
      <c r="O60" s="736"/>
      <c r="P60" s="736"/>
      <c r="Q60" s="725"/>
      <c r="R60" s="725"/>
    </row>
    <row r="61" spans="1:18" s="11" customFormat="1" ht="45" x14ac:dyDescent="0.25">
      <c r="A61" s="719"/>
      <c r="B61" s="719"/>
      <c r="C61" s="719"/>
      <c r="D61" s="725"/>
      <c r="E61" s="725"/>
      <c r="F61" s="937"/>
      <c r="G61" s="725"/>
      <c r="H61" s="12" t="s">
        <v>2254</v>
      </c>
      <c r="I61" s="573">
        <v>4</v>
      </c>
      <c r="J61" s="725"/>
      <c r="K61" s="735"/>
      <c r="L61" s="735"/>
      <c r="M61" s="736"/>
      <c r="N61" s="736"/>
      <c r="O61" s="736"/>
      <c r="P61" s="736"/>
      <c r="Q61" s="725"/>
      <c r="R61" s="725"/>
    </row>
    <row r="62" spans="1:18" s="11" customFormat="1" ht="45" x14ac:dyDescent="0.25">
      <c r="A62" s="719"/>
      <c r="B62" s="719"/>
      <c r="C62" s="719"/>
      <c r="D62" s="725"/>
      <c r="E62" s="725"/>
      <c r="F62" s="938"/>
      <c r="G62" s="725"/>
      <c r="H62" s="12" t="s">
        <v>2194</v>
      </c>
      <c r="I62" s="573">
        <v>6</v>
      </c>
      <c r="J62" s="725"/>
      <c r="K62" s="735"/>
      <c r="L62" s="735"/>
      <c r="M62" s="736"/>
      <c r="N62" s="736"/>
      <c r="O62" s="736"/>
      <c r="P62" s="736"/>
      <c r="Q62" s="725"/>
      <c r="R62" s="725"/>
    </row>
    <row r="63" spans="1:18" s="11" customFormat="1" x14ac:dyDescent="0.25">
      <c r="A63" s="719">
        <v>14</v>
      </c>
      <c r="B63" s="719" t="s">
        <v>719</v>
      </c>
      <c r="C63" s="719">
        <v>1</v>
      </c>
      <c r="D63" s="725">
        <v>6</v>
      </c>
      <c r="E63" s="725" t="s">
        <v>2256</v>
      </c>
      <c r="F63" s="935" t="s">
        <v>2257</v>
      </c>
      <c r="G63" s="725" t="s">
        <v>2258</v>
      </c>
      <c r="H63" s="520" t="s">
        <v>37</v>
      </c>
      <c r="I63" s="573">
        <v>1</v>
      </c>
      <c r="J63" s="725" t="s">
        <v>2259</v>
      </c>
      <c r="K63" s="735" t="s">
        <v>466</v>
      </c>
      <c r="L63" s="735"/>
      <c r="M63" s="736">
        <v>35590</v>
      </c>
      <c r="N63" s="736"/>
      <c r="O63" s="736">
        <v>32590</v>
      </c>
      <c r="P63" s="736"/>
      <c r="Q63" s="725" t="s">
        <v>2260</v>
      </c>
      <c r="R63" s="725" t="s">
        <v>2261</v>
      </c>
    </row>
    <row r="64" spans="1:18" s="11" customFormat="1" x14ac:dyDescent="0.25">
      <c r="A64" s="719"/>
      <c r="B64" s="719"/>
      <c r="C64" s="719"/>
      <c r="D64" s="725"/>
      <c r="E64" s="725"/>
      <c r="F64" s="935"/>
      <c r="G64" s="725"/>
      <c r="H64" s="520" t="s">
        <v>109</v>
      </c>
      <c r="I64" s="573">
        <v>78</v>
      </c>
      <c r="J64" s="725"/>
      <c r="K64" s="735"/>
      <c r="L64" s="735"/>
      <c r="M64" s="736"/>
      <c r="N64" s="736"/>
      <c r="O64" s="736"/>
      <c r="P64" s="736"/>
      <c r="Q64" s="725"/>
      <c r="R64" s="725"/>
    </row>
    <row r="65" spans="1:18" s="11" customFormat="1" ht="111.75" customHeight="1" x14ac:dyDescent="0.25">
      <c r="A65" s="719"/>
      <c r="B65" s="719"/>
      <c r="C65" s="719"/>
      <c r="D65" s="725"/>
      <c r="E65" s="725"/>
      <c r="F65" s="935"/>
      <c r="G65" s="725"/>
      <c r="H65" s="520" t="s">
        <v>2262</v>
      </c>
      <c r="I65" s="573">
        <v>0</v>
      </c>
      <c r="J65" s="725"/>
      <c r="K65" s="735"/>
      <c r="L65" s="735"/>
      <c r="M65" s="736"/>
      <c r="N65" s="736"/>
      <c r="O65" s="736"/>
      <c r="P65" s="736"/>
      <c r="Q65" s="725"/>
      <c r="R65" s="725"/>
    </row>
    <row r="66" spans="1:18" s="299" customFormat="1" x14ac:dyDescent="0.25">
      <c r="A66" s="722">
        <v>15</v>
      </c>
      <c r="B66" s="722" t="s">
        <v>719</v>
      </c>
      <c r="C66" s="722">
        <v>1</v>
      </c>
      <c r="D66" s="731">
        <v>6</v>
      </c>
      <c r="E66" s="731" t="s">
        <v>2263</v>
      </c>
      <c r="F66" s="932" t="s">
        <v>2264</v>
      </c>
      <c r="G66" s="731" t="s">
        <v>143</v>
      </c>
      <c r="H66" s="225" t="s">
        <v>1323</v>
      </c>
      <c r="I66" s="374">
        <v>1</v>
      </c>
      <c r="J66" s="731" t="s">
        <v>2265</v>
      </c>
      <c r="K66" s="740" t="s">
        <v>466</v>
      </c>
      <c r="L66" s="740"/>
      <c r="M66" s="741">
        <v>55116</v>
      </c>
      <c r="N66" s="741"/>
      <c r="O66" s="741">
        <v>48916</v>
      </c>
      <c r="P66" s="741"/>
      <c r="Q66" s="731" t="s">
        <v>2266</v>
      </c>
      <c r="R66" s="731" t="s">
        <v>2267</v>
      </c>
    </row>
    <row r="67" spans="1:18" s="299" customFormat="1" ht="30" x14ac:dyDescent="0.25">
      <c r="A67" s="722"/>
      <c r="B67" s="722"/>
      <c r="C67" s="722"/>
      <c r="D67" s="731"/>
      <c r="E67" s="731"/>
      <c r="F67" s="933"/>
      <c r="G67" s="731"/>
      <c r="H67" s="225" t="s">
        <v>117</v>
      </c>
      <c r="I67" s="374">
        <v>100</v>
      </c>
      <c r="J67" s="731"/>
      <c r="K67" s="740"/>
      <c r="L67" s="740"/>
      <c r="M67" s="741"/>
      <c r="N67" s="741"/>
      <c r="O67" s="741"/>
      <c r="P67" s="741"/>
      <c r="Q67" s="731"/>
      <c r="R67" s="731"/>
    </row>
    <row r="68" spans="1:18" s="299" customFormat="1" ht="45" x14ac:dyDescent="0.25">
      <c r="A68" s="722"/>
      <c r="B68" s="722"/>
      <c r="C68" s="722"/>
      <c r="D68" s="731"/>
      <c r="E68" s="731"/>
      <c r="F68" s="933"/>
      <c r="G68" s="731"/>
      <c r="H68" s="225" t="s">
        <v>2254</v>
      </c>
      <c r="I68" s="374">
        <v>5</v>
      </c>
      <c r="J68" s="731"/>
      <c r="K68" s="740"/>
      <c r="L68" s="740"/>
      <c r="M68" s="741"/>
      <c r="N68" s="741"/>
      <c r="O68" s="741"/>
      <c r="P68" s="741"/>
      <c r="Q68" s="731"/>
      <c r="R68" s="731"/>
    </row>
    <row r="69" spans="1:18" s="299" customFormat="1" ht="45" x14ac:dyDescent="0.25">
      <c r="A69" s="722"/>
      <c r="B69" s="722"/>
      <c r="C69" s="722"/>
      <c r="D69" s="731"/>
      <c r="E69" s="731"/>
      <c r="F69" s="933"/>
      <c r="G69" s="731"/>
      <c r="H69" s="225" t="s">
        <v>2194</v>
      </c>
      <c r="I69" s="374">
        <v>15</v>
      </c>
      <c r="J69" s="731"/>
      <c r="K69" s="740"/>
      <c r="L69" s="740"/>
      <c r="M69" s="741"/>
      <c r="N69" s="741"/>
      <c r="O69" s="741"/>
      <c r="P69" s="741"/>
      <c r="Q69" s="731"/>
      <c r="R69" s="731"/>
    </row>
    <row r="70" spans="1:18" s="299" customFormat="1" x14ac:dyDescent="0.25">
      <c r="A70" s="722"/>
      <c r="B70" s="722"/>
      <c r="C70" s="722"/>
      <c r="D70" s="731"/>
      <c r="E70" s="731"/>
      <c r="F70" s="933"/>
      <c r="G70" s="731" t="s">
        <v>224</v>
      </c>
      <c r="H70" s="225" t="s">
        <v>1745</v>
      </c>
      <c r="I70" s="374">
        <v>1</v>
      </c>
      <c r="J70" s="731"/>
      <c r="K70" s="740"/>
      <c r="L70" s="740"/>
      <c r="M70" s="741"/>
      <c r="N70" s="741"/>
      <c r="O70" s="741"/>
      <c r="P70" s="741"/>
      <c r="Q70" s="731"/>
      <c r="R70" s="731"/>
    </row>
    <row r="71" spans="1:18" s="299" customFormat="1" ht="30" x14ac:dyDescent="0.25">
      <c r="A71" s="722"/>
      <c r="B71" s="722"/>
      <c r="C71" s="722"/>
      <c r="D71" s="731"/>
      <c r="E71" s="731"/>
      <c r="F71" s="933"/>
      <c r="G71" s="731"/>
      <c r="H71" s="225" t="s">
        <v>343</v>
      </c>
      <c r="I71" s="374">
        <v>100</v>
      </c>
      <c r="J71" s="731"/>
      <c r="K71" s="740"/>
      <c r="L71" s="740"/>
      <c r="M71" s="741"/>
      <c r="N71" s="741"/>
      <c r="O71" s="741"/>
      <c r="P71" s="741"/>
      <c r="Q71" s="731"/>
      <c r="R71" s="731"/>
    </row>
    <row r="72" spans="1:18" s="299" customFormat="1" ht="45" x14ac:dyDescent="0.25">
      <c r="A72" s="722"/>
      <c r="B72" s="722"/>
      <c r="C72" s="722"/>
      <c r="D72" s="731"/>
      <c r="E72" s="731"/>
      <c r="F72" s="933"/>
      <c r="G72" s="731"/>
      <c r="H72" s="225" t="s">
        <v>2254</v>
      </c>
      <c r="I72" s="374">
        <v>5</v>
      </c>
      <c r="J72" s="731"/>
      <c r="K72" s="740"/>
      <c r="L72" s="740"/>
      <c r="M72" s="741"/>
      <c r="N72" s="741"/>
      <c r="O72" s="741"/>
      <c r="P72" s="741"/>
      <c r="Q72" s="731"/>
      <c r="R72" s="731"/>
    </row>
    <row r="73" spans="1:18" s="299" customFormat="1" ht="45" x14ac:dyDescent="0.25">
      <c r="A73" s="722"/>
      <c r="B73" s="722"/>
      <c r="C73" s="722"/>
      <c r="D73" s="731"/>
      <c r="E73" s="731"/>
      <c r="F73" s="933"/>
      <c r="G73" s="731"/>
      <c r="H73" s="225" t="s">
        <v>2194</v>
      </c>
      <c r="I73" s="374">
        <v>15</v>
      </c>
      <c r="J73" s="731"/>
      <c r="K73" s="740"/>
      <c r="L73" s="740"/>
      <c r="M73" s="741"/>
      <c r="N73" s="741"/>
      <c r="O73" s="741"/>
      <c r="P73" s="741"/>
      <c r="Q73" s="731"/>
      <c r="R73" s="731"/>
    </row>
    <row r="74" spans="1:18" s="299" customFormat="1" ht="30" x14ac:dyDescent="0.25">
      <c r="A74" s="722"/>
      <c r="B74" s="722"/>
      <c r="C74" s="722"/>
      <c r="D74" s="731"/>
      <c r="E74" s="731"/>
      <c r="F74" s="934"/>
      <c r="G74" s="314" t="s">
        <v>45</v>
      </c>
      <c r="H74" s="225" t="s">
        <v>1768</v>
      </c>
      <c r="I74" s="374">
        <v>1</v>
      </c>
      <c r="J74" s="731"/>
      <c r="K74" s="740"/>
      <c r="L74" s="740"/>
      <c r="M74" s="741"/>
      <c r="N74" s="741"/>
      <c r="O74" s="741"/>
      <c r="P74" s="741"/>
      <c r="Q74" s="731"/>
      <c r="R74" s="731"/>
    </row>
    <row r="75" spans="1:18" s="299" customFormat="1" x14ac:dyDescent="0.25">
      <c r="A75" s="729">
        <v>16</v>
      </c>
      <c r="B75" s="722" t="s">
        <v>719</v>
      </c>
      <c r="C75" s="722">
        <v>1</v>
      </c>
      <c r="D75" s="731">
        <v>6</v>
      </c>
      <c r="E75" s="731" t="s">
        <v>2268</v>
      </c>
      <c r="F75" s="763" t="s">
        <v>2269</v>
      </c>
      <c r="G75" s="731" t="s">
        <v>143</v>
      </c>
      <c r="H75" s="222" t="s">
        <v>1323</v>
      </c>
      <c r="I75" s="374">
        <v>1</v>
      </c>
      <c r="J75" s="731" t="s">
        <v>2270</v>
      </c>
      <c r="K75" s="740" t="s">
        <v>99</v>
      </c>
      <c r="L75" s="740"/>
      <c r="M75" s="741">
        <v>16008.53</v>
      </c>
      <c r="N75" s="741"/>
      <c r="O75" s="741">
        <v>16008.53</v>
      </c>
      <c r="P75" s="741"/>
      <c r="Q75" s="731" t="s">
        <v>2271</v>
      </c>
      <c r="R75" s="731" t="s">
        <v>2272</v>
      </c>
    </row>
    <row r="76" spans="1:18" s="299" customFormat="1" ht="30" x14ac:dyDescent="0.25">
      <c r="A76" s="730"/>
      <c r="B76" s="722"/>
      <c r="C76" s="722"/>
      <c r="D76" s="731"/>
      <c r="E76" s="731"/>
      <c r="F76" s="763"/>
      <c r="G76" s="731"/>
      <c r="H76" s="222" t="s">
        <v>117</v>
      </c>
      <c r="I76" s="374">
        <v>80</v>
      </c>
      <c r="J76" s="731"/>
      <c r="K76" s="740"/>
      <c r="L76" s="740"/>
      <c r="M76" s="741"/>
      <c r="N76" s="741"/>
      <c r="O76" s="741"/>
      <c r="P76" s="741"/>
      <c r="Q76" s="731"/>
      <c r="R76" s="731"/>
    </row>
    <row r="77" spans="1:18" s="299" customFormat="1" ht="30" x14ac:dyDescent="0.25">
      <c r="A77" s="730"/>
      <c r="B77" s="722"/>
      <c r="C77" s="722"/>
      <c r="D77" s="731"/>
      <c r="E77" s="731"/>
      <c r="F77" s="763"/>
      <c r="G77" s="731"/>
      <c r="H77" s="222" t="s">
        <v>2273</v>
      </c>
      <c r="I77" s="374">
        <v>2</v>
      </c>
      <c r="J77" s="731"/>
      <c r="K77" s="740"/>
      <c r="L77" s="740"/>
      <c r="M77" s="741"/>
      <c r="N77" s="741"/>
      <c r="O77" s="741"/>
      <c r="P77" s="741"/>
      <c r="Q77" s="731"/>
      <c r="R77" s="731"/>
    </row>
    <row r="78" spans="1:18" s="299" customFormat="1" ht="30" x14ac:dyDescent="0.25">
      <c r="A78" s="730"/>
      <c r="B78" s="722"/>
      <c r="C78" s="722"/>
      <c r="D78" s="731"/>
      <c r="E78" s="731"/>
      <c r="F78" s="763"/>
      <c r="G78" s="731" t="s">
        <v>2207</v>
      </c>
      <c r="H78" s="222" t="s">
        <v>63</v>
      </c>
      <c r="I78" s="374">
        <v>1</v>
      </c>
      <c r="J78" s="731"/>
      <c r="K78" s="740"/>
      <c r="L78" s="740"/>
      <c r="M78" s="741"/>
      <c r="N78" s="741"/>
      <c r="O78" s="741"/>
      <c r="P78" s="741"/>
      <c r="Q78" s="731"/>
      <c r="R78" s="731"/>
    </row>
    <row r="79" spans="1:18" s="299" customFormat="1" x14ac:dyDescent="0.25">
      <c r="A79" s="730"/>
      <c r="B79" s="722"/>
      <c r="C79" s="722"/>
      <c r="D79" s="731"/>
      <c r="E79" s="731"/>
      <c r="F79" s="763"/>
      <c r="G79" s="731"/>
      <c r="H79" s="222" t="s">
        <v>312</v>
      </c>
      <c r="I79" s="374">
        <v>50</v>
      </c>
      <c r="J79" s="731"/>
      <c r="K79" s="740"/>
      <c r="L79" s="740"/>
      <c r="M79" s="741"/>
      <c r="N79" s="741"/>
      <c r="O79" s="741"/>
      <c r="P79" s="741"/>
      <c r="Q79" s="731"/>
      <c r="R79" s="731"/>
    </row>
    <row r="80" spans="1:18" s="299" customFormat="1" x14ac:dyDescent="0.25">
      <c r="A80" s="730"/>
      <c r="B80" s="722"/>
      <c r="C80" s="722"/>
      <c r="D80" s="731"/>
      <c r="E80" s="731"/>
      <c r="F80" s="763"/>
      <c r="G80" s="731" t="s">
        <v>224</v>
      </c>
      <c r="H80" s="222" t="s">
        <v>1745</v>
      </c>
      <c r="I80" s="374">
        <v>1</v>
      </c>
      <c r="J80" s="731"/>
      <c r="K80" s="740"/>
      <c r="L80" s="740"/>
      <c r="M80" s="741"/>
      <c r="N80" s="741"/>
      <c r="O80" s="741"/>
      <c r="P80" s="741"/>
      <c r="Q80" s="731"/>
      <c r="R80" s="731"/>
    </row>
    <row r="81" spans="1:18" s="299" customFormat="1" ht="30" x14ac:dyDescent="0.25">
      <c r="A81" s="795"/>
      <c r="B81" s="722"/>
      <c r="C81" s="722"/>
      <c r="D81" s="731"/>
      <c r="E81" s="731"/>
      <c r="F81" s="763"/>
      <c r="G81" s="731"/>
      <c r="H81" s="222" t="s">
        <v>343</v>
      </c>
      <c r="I81" s="374">
        <v>50</v>
      </c>
      <c r="J81" s="731"/>
      <c r="K81" s="740"/>
      <c r="L81" s="740"/>
      <c r="M81" s="741"/>
      <c r="N81" s="741"/>
      <c r="O81" s="741"/>
      <c r="P81" s="741"/>
      <c r="Q81" s="731"/>
      <c r="R81" s="731"/>
    </row>
    <row r="82" spans="1:18" s="299" customFormat="1" ht="96.75" customHeight="1" x14ac:dyDescent="0.25">
      <c r="A82" s="722">
        <v>17</v>
      </c>
      <c r="B82" s="722" t="s">
        <v>702</v>
      </c>
      <c r="C82" s="722">
        <v>5</v>
      </c>
      <c r="D82" s="731">
        <v>11</v>
      </c>
      <c r="E82" s="731" t="s">
        <v>2274</v>
      </c>
      <c r="F82" s="763" t="s">
        <v>2275</v>
      </c>
      <c r="G82" s="842" t="s">
        <v>379</v>
      </c>
      <c r="H82" s="225" t="s">
        <v>1319</v>
      </c>
      <c r="I82" s="374">
        <v>6</v>
      </c>
      <c r="J82" s="731" t="s">
        <v>2276</v>
      </c>
      <c r="K82" s="780" t="s">
        <v>130</v>
      </c>
      <c r="L82" s="780"/>
      <c r="M82" s="773">
        <v>16779.04</v>
      </c>
      <c r="N82" s="773"/>
      <c r="O82" s="773">
        <v>13982.24</v>
      </c>
      <c r="P82" s="773"/>
      <c r="Q82" s="714" t="s">
        <v>2277</v>
      </c>
      <c r="R82" s="714" t="s">
        <v>2278</v>
      </c>
    </row>
    <row r="83" spans="1:18" s="299" customFormat="1" ht="92.25" customHeight="1" x14ac:dyDescent="0.25">
      <c r="A83" s="722"/>
      <c r="B83" s="722"/>
      <c r="C83" s="722"/>
      <c r="D83" s="731"/>
      <c r="E83" s="731"/>
      <c r="F83" s="763"/>
      <c r="G83" s="931"/>
      <c r="H83" s="225" t="s">
        <v>615</v>
      </c>
      <c r="I83" s="374">
        <v>44</v>
      </c>
      <c r="J83" s="731"/>
      <c r="K83" s="798"/>
      <c r="L83" s="798"/>
      <c r="M83" s="797"/>
      <c r="N83" s="797"/>
      <c r="O83" s="797"/>
      <c r="P83" s="797"/>
      <c r="Q83" s="715"/>
      <c r="R83" s="715"/>
    </row>
    <row r="84" spans="1:18" s="299" customFormat="1" ht="30" x14ac:dyDescent="0.25">
      <c r="A84" s="722">
        <v>18</v>
      </c>
      <c r="B84" s="722" t="s">
        <v>719</v>
      </c>
      <c r="C84" s="722">
        <v>5</v>
      </c>
      <c r="D84" s="731">
        <v>11</v>
      </c>
      <c r="E84" s="731" t="s">
        <v>2279</v>
      </c>
      <c r="F84" s="763" t="s">
        <v>2280</v>
      </c>
      <c r="G84" s="731" t="s">
        <v>837</v>
      </c>
      <c r="H84" s="222" t="s">
        <v>2249</v>
      </c>
      <c r="I84" s="374">
        <v>1</v>
      </c>
      <c r="J84" s="714" t="s">
        <v>2281</v>
      </c>
      <c r="K84" s="740" t="s">
        <v>466</v>
      </c>
      <c r="L84" s="740"/>
      <c r="M84" s="741">
        <v>84619.41</v>
      </c>
      <c r="N84" s="741"/>
      <c r="O84" s="741">
        <v>74164.41</v>
      </c>
      <c r="P84" s="741"/>
      <c r="Q84" s="731" t="s">
        <v>2282</v>
      </c>
      <c r="R84" s="731" t="s">
        <v>2283</v>
      </c>
    </row>
    <row r="85" spans="1:18" s="299" customFormat="1" ht="60" x14ac:dyDescent="0.25">
      <c r="A85" s="722"/>
      <c r="B85" s="722"/>
      <c r="C85" s="722"/>
      <c r="D85" s="731"/>
      <c r="E85" s="731"/>
      <c r="F85" s="763"/>
      <c r="G85" s="731"/>
      <c r="H85" s="222" t="s">
        <v>2284</v>
      </c>
      <c r="I85" s="374">
        <v>1500</v>
      </c>
      <c r="J85" s="756"/>
      <c r="K85" s="740"/>
      <c r="L85" s="740"/>
      <c r="M85" s="741"/>
      <c r="N85" s="741"/>
      <c r="O85" s="741"/>
      <c r="P85" s="741"/>
      <c r="Q85" s="731"/>
      <c r="R85" s="731"/>
    </row>
    <row r="86" spans="1:18" s="299" customFormat="1" x14ac:dyDescent="0.25">
      <c r="A86" s="722"/>
      <c r="B86" s="722"/>
      <c r="C86" s="722"/>
      <c r="D86" s="731"/>
      <c r="E86" s="731"/>
      <c r="F86" s="763"/>
      <c r="G86" s="731" t="s">
        <v>781</v>
      </c>
      <c r="H86" s="222" t="s">
        <v>705</v>
      </c>
      <c r="I86" s="374">
        <v>1</v>
      </c>
      <c r="J86" s="756"/>
      <c r="K86" s="740"/>
      <c r="L86" s="740"/>
      <c r="M86" s="741"/>
      <c r="N86" s="741"/>
      <c r="O86" s="741"/>
      <c r="P86" s="741"/>
      <c r="Q86" s="731"/>
      <c r="R86" s="731"/>
    </row>
    <row r="87" spans="1:18" s="299" customFormat="1" ht="30.75" customHeight="1" x14ac:dyDescent="0.25">
      <c r="A87" s="722"/>
      <c r="B87" s="722"/>
      <c r="C87" s="722"/>
      <c r="D87" s="731"/>
      <c r="E87" s="731"/>
      <c r="F87" s="763"/>
      <c r="G87" s="731"/>
      <c r="H87" s="222" t="s">
        <v>1371</v>
      </c>
      <c r="I87" s="374">
        <v>100</v>
      </c>
      <c r="J87" s="715"/>
      <c r="K87" s="740"/>
      <c r="L87" s="740"/>
      <c r="M87" s="741"/>
      <c r="N87" s="741"/>
      <c r="O87" s="741"/>
      <c r="P87" s="741"/>
      <c r="Q87" s="731"/>
      <c r="R87" s="731"/>
    </row>
    <row r="88" spans="1:18" s="299" customFormat="1" x14ac:dyDescent="0.25">
      <c r="A88" s="722">
        <v>19</v>
      </c>
      <c r="B88" s="722" t="s">
        <v>702</v>
      </c>
      <c r="C88" s="722">
        <v>5</v>
      </c>
      <c r="D88" s="731">
        <v>11</v>
      </c>
      <c r="E88" s="731" t="s">
        <v>2285</v>
      </c>
      <c r="F88" s="763" t="s">
        <v>2286</v>
      </c>
      <c r="G88" s="731" t="s">
        <v>224</v>
      </c>
      <c r="H88" s="225" t="s">
        <v>1745</v>
      </c>
      <c r="I88" s="374">
        <v>3</v>
      </c>
      <c r="J88" s="731" t="s">
        <v>2287</v>
      </c>
      <c r="K88" s="740" t="s">
        <v>130</v>
      </c>
      <c r="L88" s="740"/>
      <c r="M88" s="741">
        <v>19200</v>
      </c>
      <c r="N88" s="741"/>
      <c r="O88" s="741">
        <v>17200</v>
      </c>
      <c r="P88" s="741"/>
      <c r="Q88" s="731" t="s">
        <v>2288</v>
      </c>
      <c r="R88" s="731" t="s">
        <v>2289</v>
      </c>
    </row>
    <row r="89" spans="1:18" s="299" customFormat="1" ht="158.25" customHeight="1" x14ac:dyDescent="0.25">
      <c r="A89" s="722"/>
      <c r="B89" s="722"/>
      <c r="C89" s="722"/>
      <c r="D89" s="731"/>
      <c r="E89" s="731"/>
      <c r="F89" s="763"/>
      <c r="G89" s="731"/>
      <c r="H89" s="225" t="s">
        <v>343</v>
      </c>
      <c r="I89" s="374">
        <v>135</v>
      </c>
      <c r="J89" s="731"/>
      <c r="K89" s="740"/>
      <c r="L89" s="740"/>
      <c r="M89" s="741"/>
      <c r="N89" s="741"/>
      <c r="O89" s="741"/>
      <c r="P89" s="741"/>
      <c r="Q89" s="731"/>
      <c r="R89" s="731"/>
    </row>
    <row r="90" spans="1:18" s="299" customFormat="1" x14ac:dyDescent="0.25">
      <c r="A90" s="722">
        <v>20</v>
      </c>
      <c r="B90" s="722" t="s">
        <v>702</v>
      </c>
      <c r="C90" s="722">
        <v>5</v>
      </c>
      <c r="D90" s="731">
        <v>11</v>
      </c>
      <c r="E90" s="731" t="s">
        <v>2290</v>
      </c>
      <c r="F90" s="777" t="s">
        <v>2291</v>
      </c>
      <c r="G90" s="714" t="s">
        <v>224</v>
      </c>
      <c r="H90" s="222" t="s">
        <v>1745</v>
      </c>
      <c r="I90" s="374">
        <v>4</v>
      </c>
      <c r="J90" s="731" t="s">
        <v>2292</v>
      </c>
      <c r="K90" s="740" t="s">
        <v>130</v>
      </c>
      <c r="L90" s="740"/>
      <c r="M90" s="741">
        <v>9177.24</v>
      </c>
      <c r="N90" s="741"/>
      <c r="O90" s="741">
        <v>6027</v>
      </c>
      <c r="P90" s="741"/>
      <c r="Q90" s="731" t="s">
        <v>2293</v>
      </c>
      <c r="R90" s="731" t="s">
        <v>2294</v>
      </c>
    </row>
    <row r="91" spans="1:18" s="299" customFormat="1" ht="204" customHeight="1" x14ac:dyDescent="0.25">
      <c r="A91" s="722"/>
      <c r="B91" s="722"/>
      <c r="C91" s="722"/>
      <c r="D91" s="731"/>
      <c r="E91" s="731"/>
      <c r="F91" s="930"/>
      <c r="G91" s="715"/>
      <c r="H91" s="222" t="s">
        <v>343</v>
      </c>
      <c r="I91" s="374">
        <v>85</v>
      </c>
      <c r="J91" s="731"/>
      <c r="K91" s="740"/>
      <c r="L91" s="740"/>
      <c r="M91" s="741"/>
      <c r="N91" s="741"/>
      <c r="O91" s="741"/>
      <c r="P91" s="741"/>
      <c r="Q91" s="731"/>
      <c r="R91" s="731"/>
    </row>
    <row r="92" spans="1:18" s="299" customFormat="1" x14ac:dyDescent="0.25">
      <c r="A92" s="722">
        <v>21</v>
      </c>
      <c r="B92" s="722" t="s">
        <v>702</v>
      </c>
      <c r="C92" s="722">
        <v>5</v>
      </c>
      <c r="D92" s="731">
        <v>11</v>
      </c>
      <c r="E92" s="731" t="s">
        <v>2295</v>
      </c>
      <c r="F92" s="763" t="s">
        <v>2296</v>
      </c>
      <c r="G92" s="714" t="s">
        <v>379</v>
      </c>
      <c r="H92" s="225" t="s">
        <v>1319</v>
      </c>
      <c r="I92" s="374">
        <v>1</v>
      </c>
      <c r="J92" s="731" t="s">
        <v>2297</v>
      </c>
      <c r="K92" s="740" t="s">
        <v>136</v>
      </c>
      <c r="L92" s="740"/>
      <c r="M92" s="741">
        <v>31781.200000000001</v>
      </c>
      <c r="N92" s="741"/>
      <c r="O92" s="741">
        <v>31781.200000000001</v>
      </c>
      <c r="P92" s="741"/>
      <c r="Q92" s="731" t="s">
        <v>2298</v>
      </c>
      <c r="R92" s="731" t="s">
        <v>2299</v>
      </c>
    </row>
    <row r="93" spans="1:18" s="299" customFormat="1" ht="30" x14ac:dyDescent="0.25">
      <c r="A93" s="722"/>
      <c r="B93" s="722"/>
      <c r="C93" s="722"/>
      <c r="D93" s="731"/>
      <c r="E93" s="731"/>
      <c r="F93" s="763"/>
      <c r="G93" s="715"/>
      <c r="H93" s="225" t="s">
        <v>615</v>
      </c>
      <c r="I93" s="374">
        <v>25</v>
      </c>
      <c r="J93" s="731"/>
      <c r="K93" s="740"/>
      <c r="L93" s="740"/>
      <c r="M93" s="741"/>
      <c r="N93" s="741"/>
      <c r="O93" s="741"/>
      <c r="P93" s="741"/>
      <c r="Q93" s="731"/>
      <c r="R93" s="731"/>
    </row>
    <row r="94" spans="1:18" s="299" customFormat="1" x14ac:dyDescent="0.25">
      <c r="A94" s="722"/>
      <c r="B94" s="722"/>
      <c r="C94" s="722"/>
      <c r="D94" s="731"/>
      <c r="E94" s="731"/>
      <c r="F94" s="763"/>
      <c r="G94" s="731" t="s">
        <v>224</v>
      </c>
      <c r="H94" s="225" t="s">
        <v>1745</v>
      </c>
      <c r="I94" s="374">
        <v>3</v>
      </c>
      <c r="J94" s="731"/>
      <c r="K94" s="740"/>
      <c r="L94" s="740"/>
      <c r="M94" s="741"/>
      <c r="N94" s="741"/>
      <c r="O94" s="741"/>
      <c r="P94" s="741"/>
      <c r="Q94" s="731"/>
      <c r="R94" s="731"/>
    </row>
    <row r="95" spans="1:18" s="299" customFormat="1" ht="30" x14ac:dyDescent="0.25">
      <c r="A95" s="722"/>
      <c r="B95" s="722"/>
      <c r="C95" s="722"/>
      <c r="D95" s="731"/>
      <c r="E95" s="731"/>
      <c r="F95" s="763"/>
      <c r="G95" s="731"/>
      <c r="H95" s="225" t="s">
        <v>343</v>
      </c>
      <c r="I95" s="251">
        <v>97</v>
      </c>
      <c r="J95" s="731"/>
      <c r="K95" s="740"/>
      <c r="L95" s="740"/>
      <c r="M95" s="741"/>
      <c r="N95" s="741"/>
      <c r="O95" s="741"/>
      <c r="P95" s="741"/>
      <c r="Q95" s="731"/>
      <c r="R95" s="731"/>
    </row>
    <row r="96" spans="1:18" s="299" customFormat="1" x14ac:dyDescent="0.25">
      <c r="A96" s="722"/>
      <c r="B96" s="722"/>
      <c r="C96" s="722"/>
      <c r="D96" s="731"/>
      <c r="E96" s="731"/>
      <c r="F96" s="763"/>
      <c r="G96" s="731" t="s">
        <v>781</v>
      </c>
      <c r="H96" s="376" t="s">
        <v>705</v>
      </c>
      <c r="I96" s="374">
        <v>1</v>
      </c>
      <c r="J96" s="731"/>
      <c r="K96" s="740"/>
      <c r="L96" s="740"/>
      <c r="M96" s="741"/>
      <c r="N96" s="741"/>
      <c r="O96" s="741"/>
      <c r="P96" s="741"/>
      <c r="Q96" s="731"/>
      <c r="R96" s="731"/>
    </row>
    <row r="97" spans="1:18" s="299" customFormat="1" ht="30" x14ac:dyDescent="0.25">
      <c r="A97" s="722"/>
      <c r="B97" s="722"/>
      <c r="C97" s="722"/>
      <c r="D97" s="731"/>
      <c r="E97" s="731"/>
      <c r="F97" s="763"/>
      <c r="G97" s="731"/>
      <c r="H97" s="376" t="s">
        <v>1371</v>
      </c>
      <c r="I97" s="374">
        <v>12</v>
      </c>
      <c r="J97" s="731"/>
      <c r="K97" s="740"/>
      <c r="L97" s="740"/>
      <c r="M97" s="741"/>
      <c r="N97" s="741"/>
      <c r="O97" s="741"/>
      <c r="P97" s="741"/>
      <c r="Q97" s="731"/>
      <c r="R97" s="731"/>
    </row>
    <row r="98" spans="1:18" s="299" customFormat="1" ht="33.75" customHeight="1" x14ac:dyDescent="0.25">
      <c r="A98" s="722"/>
      <c r="B98" s="722"/>
      <c r="C98" s="722"/>
      <c r="D98" s="731"/>
      <c r="E98" s="731"/>
      <c r="F98" s="763"/>
      <c r="G98" s="314" t="s">
        <v>45</v>
      </c>
      <c r="H98" s="225" t="s">
        <v>2195</v>
      </c>
      <c r="I98" s="374">
        <v>1</v>
      </c>
      <c r="J98" s="731"/>
      <c r="K98" s="740"/>
      <c r="L98" s="740"/>
      <c r="M98" s="741"/>
      <c r="N98" s="741"/>
      <c r="O98" s="741"/>
      <c r="P98" s="741"/>
      <c r="Q98" s="731"/>
      <c r="R98" s="731"/>
    </row>
    <row r="99" spans="1:18" s="299" customFormat="1" x14ac:dyDescent="0.25">
      <c r="A99" s="722">
        <v>22</v>
      </c>
      <c r="B99" s="722" t="s">
        <v>719</v>
      </c>
      <c r="C99" s="722" t="s">
        <v>2300</v>
      </c>
      <c r="D99" s="731">
        <v>13</v>
      </c>
      <c r="E99" s="731" t="s">
        <v>2301</v>
      </c>
      <c r="F99" s="777" t="s">
        <v>2302</v>
      </c>
      <c r="G99" s="731" t="s">
        <v>143</v>
      </c>
      <c r="H99" s="222" t="s">
        <v>1323</v>
      </c>
      <c r="I99" s="374">
        <v>1</v>
      </c>
      <c r="J99" s="731" t="s">
        <v>2303</v>
      </c>
      <c r="K99" s="740" t="s">
        <v>130</v>
      </c>
      <c r="L99" s="740"/>
      <c r="M99" s="741">
        <v>16386.879999999997</v>
      </c>
      <c r="N99" s="741"/>
      <c r="O99" s="741">
        <v>14658.88</v>
      </c>
      <c r="P99" s="741"/>
      <c r="Q99" s="731" t="s">
        <v>456</v>
      </c>
      <c r="R99" s="731" t="s">
        <v>2226</v>
      </c>
    </row>
    <row r="100" spans="1:18" s="299" customFormat="1" ht="30" x14ac:dyDescent="0.25">
      <c r="A100" s="722"/>
      <c r="B100" s="722"/>
      <c r="C100" s="722"/>
      <c r="D100" s="731"/>
      <c r="E100" s="731"/>
      <c r="F100" s="929"/>
      <c r="G100" s="731"/>
      <c r="H100" s="222" t="s">
        <v>117</v>
      </c>
      <c r="I100" s="374">
        <v>80</v>
      </c>
      <c r="J100" s="731"/>
      <c r="K100" s="740"/>
      <c r="L100" s="740"/>
      <c r="M100" s="741"/>
      <c r="N100" s="741"/>
      <c r="O100" s="741"/>
      <c r="P100" s="741"/>
      <c r="Q100" s="731"/>
      <c r="R100" s="731"/>
    </row>
    <row r="101" spans="1:18" s="299" customFormat="1" ht="45" x14ac:dyDescent="0.25">
      <c r="A101" s="722"/>
      <c r="B101" s="722"/>
      <c r="C101" s="722"/>
      <c r="D101" s="731"/>
      <c r="E101" s="731"/>
      <c r="F101" s="929"/>
      <c r="G101" s="731"/>
      <c r="H101" s="222" t="s">
        <v>2254</v>
      </c>
      <c r="I101" s="374">
        <v>16</v>
      </c>
      <c r="J101" s="731"/>
      <c r="K101" s="740"/>
      <c r="L101" s="740"/>
      <c r="M101" s="741"/>
      <c r="N101" s="741"/>
      <c r="O101" s="741"/>
      <c r="P101" s="741"/>
      <c r="Q101" s="731"/>
      <c r="R101" s="731"/>
    </row>
    <row r="102" spans="1:18" s="299" customFormat="1" x14ac:dyDescent="0.25">
      <c r="A102" s="722"/>
      <c r="B102" s="722"/>
      <c r="C102" s="722"/>
      <c r="D102" s="731"/>
      <c r="E102" s="731"/>
      <c r="F102" s="929"/>
      <c r="G102" s="731" t="s">
        <v>781</v>
      </c>
      <c r="H102" s="222" t="s">
        <v>705</v>
      </c>
      <c r="I102" s="374">
        <v>1</v>
      </c>
      <c r="J102" s="731"/>
      <c r="K102" s="740"/>
      <c r="L102" s="740"/>
      <c r="M102" s="741"/>
      <c r="N102" s="741"/>
      <c r="O102" s="741"/>
      <c r="P102" s="741"/>
      <c r="Q102" s="731"/>
      <c r="R102" s="731"/>
    </row>
    <row r="103" spans="1:18" s="299" customFormat="1" ht="42" customHeight="1" x14ac:dyDescent="0.25">
      <c r="A103" s="722"/>
      <c r="B103" s="722"/>
      <c r="C103" s="722"/>
      <c r="D103" s="731"/>
      <c r="E103" s="731"/>
      <c r="F103" s="930"/>
      <c r="G103" s="731"/>
      <c r="H103" s="222" t="s">
        <v>1371</v>
      </c>
      <c r="I103" s="374">
        <v>25</v>
      </c>
      <c r="J103" s="731"/>
      <c r="K103" s="740"/>
      <c r="L103" s="740"/>
      <c r="M103" s="741"/>
      <c r="N103" s="741"/>
      <c r="O103" s="741"/>
      <c r="P103" s="741"/>
      <c r="Q103" s="731"/>
      <c r="R103" s="731"/>
    </row>
    <row r="104" spans="1:18" s="299" customFormat="1" x14ac:dyDescent="0.25">
      <c r="A104" s="305"/>
      <c r="B104" s="305"/>
      <c r="C104" s="305"/>
      <c r="D104" s="305"/>
      <c r="E104" s="305"/>
      <c r="F104" s="305"/>
      <c r="G104" s="305"/>
      <c r="H104" s="305"/>
      <c r="I104" s="305"/>
      <c r="J104" s="305"/>
      <c r="K104" s="305"/>
      <c r="L104" s="305"/>
      <c r="M104" s="306"/>
      <c r="N104" s="306"/>
      <c r="O104" s="306"/>
      <c r="P104" s="306"/>
      <c r="Q104" s="305"/>
      <c r="R104" s="305"/>
    </row>
    <row r="105" spans="1:18" s="299" customFormat="1" x14ac:dyDescent="0.25">
      <c r="A105" s="305"/>
      <c r="B105" s="305"/>
      <c r="C105" s="305"/>
      <c r="D105" s="305"/>
      <c r="E105" s="305"/>
      <c r="F105" s="305"/>
      <c r="G105" s="305"/>
      <c r="H105" s="305"/>
      <c r="I105" s="305"/>
      <c r="J105" s="305"/>
      <c r="K105" s="305"/>
      <c r="L105" s="526"/>
      <c r="M105" s="757" t="s">
        <v>618</v>
      </c>
      <c r="N105" s="757"/>
      <c r="O105" s="757" t="s">
        <v>619</v>
      </c>
      <c r="P105" s="758"/>
      <c r="Q105" s="305"/>
      <c r="R105" s="305"/>
    </row>
    <row r="106" spans="1:18" s="299" customFormat="1" x14ac:dyDescent="0.25">
      <c r="A106" s="305"/>
      <c r="B106" s="305"/>
      <c r="C106" s="305"/>
      <c r="D106" s="305"/>
      <c r="E106" s="305"/>
      <c r="F106" s="305"/>
      <c r="G106" s="305"/>
      <c r="H106" s="305"/>
      <c r="I106" s="305"/>
      <c r="J106" s="305"/>
      <c r="K106" s="305"/>
      <c r="L106" s="526"/>
      <c r="M106" s="523" t="s">
        <v>620</v>
      </c>
      <c r="N106" s="464" t="s">
        <v>621</v>
      </c>
      <c r="O106" s="464" t="s">
        <v>620</v>
      </c>
      <c r="P106" s="464" t="s">
        <v>621</v>
      </c>
      <c r="Q106" s="305"/>
      <c r="R106" s="305"/>
    </row>
    <row r="107" spans="1:18" s="299" customFormat="1" x14ac:dyDescent="0.25">
      <c r="A107" s="305"/>
      <c r="B107" s="305"/>
      <c r="C107" s="305"/>
      <c r="D107" s="305"/>
      <c r="E107" s="305"/>
      <c r="F107" s="305"/>
      <c r="G107" s="305"/>
      <c r="H107" s="305"/>
      <c r="I107" s="305"/>
      <c r="J107" s="305"/>
      <c r="K107" s="305"/>
      <c r="L107" s="526"/>
      <c r="M107" s="574">
        <v>2</v>
      </c>
      <c r="N107" s="443">
        <v>101080</v>
      </c>
      <c r="O107" s="442">
        <v>20</v>
      </c>
      <c r="P107" s="443">
        <v>750556.32</v>
      </c>
      <c r="Q107" s="305"/>
      <c r="R107" s="305"/>
    </row>
    <row r="108" spans="1:18" s="299" customFormat="1" x14ac:dyDescent="0.25"/>
  </sheetData>
  <mergeCells count="389">
    <mergeCell ref="P7:P12"/>
    <mergeCell ref="Q7:Q12"/>
    <mergeCell ref="R7:R12"/>
    <mergeCell ref="G9:G11"/>
    <mergeCell ref="J9:J11"/>
    <mergeCell ref="Q4:Q5"/>
    <mergeCell ref="R4:R5"/>
    <mergeCell ref="K4:L4"/>
    <mergeCell ref="M4:N4"/>
    <mergeCell ref="O4:P4"/>
    <mergeCell ref="L7:L12"/>
    <mergeCell ref="M7:M12"/>
    <mergeCell ref="N7:N12"/>
    <mergeCell ref="G4:G5"/>
    <mergeCell ref="H4:I4"/>
    <mergeCell ref="J4:J5"/>
    <mergeCell ref="O7:O12"/>
    <mergeCell ref="A4:A5"/>
    <mergeCell ref="B4:B5"/>
    <mergeCell ref="C4:C5"/>
    <mergeCell ref="D4:D5"/>
    <mergeCell ref="E4:E5"/>
    <mergeCell ref="F4:F5"/>
    <mergeCell ref="A7:A12"/>
    <mergeCell ref="B7:B12"/>
    <mergeCell ref="C7:C12"/>
    <mergeCell ref="D7:D12"/>
    <mergeCell ref="B13:B16"/>
    <mergeCell ref="C13:C16"/>
    <mergeCell ref="D13:D16"/>
    <mergeCell ref="E13:E16"/>
    <mergeCell ref="F13:F16"/>
    <mergeCell ref="G13:G16"/>
    <mergeCell ref="J13:J16"/>
    <mergeCell ref="K13:K16"/>
    <mergeCell ref="G7:G8"/>
    <mergeCell ref="J7:J8"/>
    <mergeCell ref="K7:K12"/>
    <mergeCell ref="E7:E12"/>
    <mergeCell ref="F7:F12"/>
    <mergeCell ref="R13:R16"/>
    <mergeCell ref="A17:A23"/>
    <mergeCell ref="B17:B23"/>
    <mergeCell ref="C17:C23"/>
    <mergeCell ref="D17:D23"/>
    <mergeCell ref="E17:E23"/>
    <mergeCell ref="F17:F23"/>
    <mergeCell ref="G17:G19"/>
    <mergeCell ref="J17:J23"/>
    <mergeCell ref="L13:L16"/>
    <mergeCell ref="M13:M16"/>
    <mergeCell ref="N13:N16"/>
    <mergeCell ref="O13:O16"/>
    <mergeCell ref="P13:P16"/>
    <mergeCell ref="Q13:Q16"/>
    <mergeCell ref="Q17:Q23"/>
    <mergeCell ref="R17:R23"/>
    <mergeCell ref="G20:G22"/>
    <mergeCell ref="M17:M23"/>
    <mergeCell ref="N17:N23"/>
    <mergeCell ref="O17:O23"/>
    <mergeCell ref="P17:P23"/>
    <mergeCell ref="A13:A16"/>
    <mergeCell ref="K17:K23"/>
    <mergeCell ref="L17:L23"/>
    <mergeCell ref="A24:A28"/>
    <mergeCell ref="B24:B28"/>
    <mergeCell ref="C24:C28"/>
    <mergeCell ref="D24:D28"/>
    <mergeCell ref="E24:E28"/>
    <mergeCell ref="N24:N28"/>
    <mergeCell ref="O24:O28"/>
    <mergeCell ref="P24:P28"/>
    <mergeCell ref="K29:K34"/>
    <mergeCell ref="Q24:Q28"/>
    <mergeCell ref="R24:R28"/>
    <mergeCell ref="G27:G28"/>
    <mergeCell ref="J27:J28"/>
    <mergeCell ref="F24:F28"/>
    <mergeCell ref="G24:G26"/>
    <mergeCell ref="J24:J26"/>
    <mergeCell ref="K24:K28"/>
    <mergeCell ref="L24:L28"/>
    <mergeCell ref="M24:M28"/>
    <mergeCell ref="R29:R34"/>
    <mergeCell ref="G32:G34"/>
    <mergeCell ref="M29:M34"/>
    <mergeCell ref="N29:N34"/>
    <mergeCell ref="O29:O34"/>
    <mergeCell ref="P29:P34"/>
    <mergeCell ref="Q29:Q34"/>
    <mergeCell ref="A35:A36"/>
    <mergeCell ref="B35:B36"/>
    <mergeCell ref="C35:C36"/>
    <mergeCell ref="D35:D36"/>
    <mergeCell ref="E35:E36"/>
    <mergeCell ref="F35:F36"/>
    <mergeCell ref="G35:G36"/>
    <mergeCell ref="J35:J36"/>
    <mergeCell ref="L29:L34"/>
    <mergeCell ref="A29:A34"/>
    <mergeCell ref="B29:B34"/>
    <mergeCell ref="C29:C34"/>
    <mergeCell ref="D29:D34"/>
    <mergeCell ref="E29:E34"/>
    <mergeCell ref="F29:F34"/>
    <mergeCell ref="G29:G31"/>
    <mergeCell ref="J29:J34"/>
    <mergeCell ref="K37:K39"/>
    <mergeCell ref="Q35:Q36"/>
    <mergeCell ref="R35:R36"/>
    <mergeCell ref="A37:A39"/>
    <mergeCell ref="B37:B39"/>
    <mergeCell ref="C37:C39"/>
    <mergeCell ref="D37:D39"/>
    <mergeCell ref="E37:E39"/>
    <mergeCell ref="F37:F39"/>
    <mergeCell ref="G37:G39"/>
    <mergeCell ref="J37:J39"/>
    <mergeCell ref="K35:K36"/>
    <mergeCell ref="L35:L36"/>
    <mergeCell ref="M35:M36"/>
    <mergeCell ref="N35:N36"/>
    <mergeCell ref="O35:O36"/>
    <mergeCell ref="P35:P36"/>
    <mergeCell ref="Q37:Q39"/>
    <mergeCell ref="R37:R39"/>
    <mergeCell ref="L37:L39"/>
    <mergeCell ref="M37:M39"/>
    <mergeCell ref="N37:N39"/>
    <mergeCell ref="O37:O39"/>
    <mergeCell ref="P37:P39"/>
    <mergeCell ref="N42:N43"/>
    <mergeCell ref="O42:O43"/>
    <mergeCell ref="P42:P43"/>
    <mergeCell ref="A40:A41"/>
    <mergeCell ref="B40:B41"/>
    <mergeCell ref="C40:C41"/>
    <mergeCell ref="D40:D41"/>
    <mergeCell ref="E40:E41"/>
    <mergeCell ref="F40:F41"/>
    <mergeCell ref="G40:G41"/>
    <mergeCell ref="J40:J41"/>
    <mergeCell ref="K42:K43"/>
    <mergeCell ref="F44:F46"/>
    <mergeCell ref="G44:G46"/>
    <mergeCell ref="J44:J46"/>
    <mergeCell ref="Q44:Q46"/>
    <mergeCell ref="Q40:Q41"/>
    <mergeCell ref="R40:R41"/>
    <mergeCell ref="A42:A43"/>
    <mergeCell ref="B42:B43"/>
    <mergeCell ref="C42:C43"/>
    <mergeCell ref="D42:D43"/>
    <mergeCell ref="E42:E43"/>
    <mergeCell ref="F42:F43"/>
    <mergeCell ref="G42:G43"/>
    <mergeCell ref="J42:J43"/>
    <mergeCell ref="K40:K41"/>
    <mergeCell ref="L40:L41"/>
    <mergeCell ref="M40:M41"/>
    <mergeCell ref="N40:N41"/>
    <mergeCell ref="O40:O41"/>
    <mergeCell ref="P40:P41"/>
    <mergeCell ref="Q42:Q43"/>
    <mergeCell ref="R42:R43"/>
    <mergeCell ref="L42:L43"/>
    <mergeCell ref="M42:M43"/>
    <mergeCell ref="O53:O56"/>
    <mergeCell ref="P53:P56"/>
    <mergeCell ref="Q53:Q56"/>
    <mergeCell ref="R53:R56"/>
    <mergeCell ref="G55:G56"/>
    <mergeCell ref="R44:R46"/>
    <mergeCell ref="A47:A52"/>
    <mergeCell ref="B47:B52"/>
    <mergeCell ref="C47:C52"/>
    <mergeCell ref="D47:D52"/>
    <mergeCell ref="E47:E52"/>
    <mergeCell ref="F47:F52"/>
    <mergeCell ref="G47:G48"/>
    <mergeCell ref="K44:K46"/>
    <mergeCell ref="L44:L46"/>
    <mergeCell ref="M44:M46"/>
    <mergeCell ref="N44:N46"/>
    <mergeCell ref="O44:O46"/>
    <mergeCell ref="P44:P46"/>
    <mergeCell ref="A44:A46"/>
    <mergeCell ref="B44:B46"/>
    <mergeCell ref="C44:C46"/>
    <mergeCell ref="D44:D46"/>
    <mergeCell ref="E44:E46"/>
    <mergeCell ref="P47:P52"/>
    <mergeCell ref="Q47:Q52"/>
    <mergeCell ref="R47:R52"/>
    <mergeCell ref="G49:G50"/>
    <mergeCell ref="J49:J50"/>
    <mergeCell ref="G51:G52"/>
    <mergeCell ref="J51:J52"/>
    <mergeCell ref="J47:J48"/>
    <mergeCell ref="K47:K52"/>
    <mergeCell ref="L47:L52"/>
    <mergeCell ref="M47:M52"/>
    <mergeCell ref="N47:N52"/>
    <mergeCell ref="O47:O52"/>
    <mergeCell ref="J55:J56"/>
    <mergeCell ref="G53:G54"/>
    <mergeCell ref="J53:J54"/>
    <mergeCell ref="K53:K56"/>
    <mergeCell ref="L53:L56"/>
    <mergeCell ref="M53:M56"/>
    <mergeCell ref="N53:N56"/>
    <mergeCell ref="A57:A62"/>
    <mergeCell ref="B57:B62"/>
    <mergeCell ref="C57:C62"/>
    <mergeCell ref="D57:D62"/>
    <mergeCell ref="E57:E62"/>
    <mergeCell ref="F57:F62"/>
    <mergeCell ref="A53:A56"/>
    <mergeCell ref="B53:B56"/>
    <mergeCell ref="C53:C56"/>
    <mergeCell ref="D53:D56"/>
    <mergeCell ref="E53:E56"/>
    <mergeCell ref="F53:F56"/>
    <mergeCell ref="O57:O62"/>
    <mergeCell ref="P57:P62"/>
    <mergeCell ref="Q57:Q62"/>
    <mergeCell ref="R57:R62"/>
    <mergeCell ref="G59:G62"/>
    <mergeCell ref="J59:J62"/>
    <mergeCell ref="G57:G58"/>
    <mergeCell ref="J57:J58"/>
    <mergeCell ref="K57:K62"/>
    <mergeCell ref="L57:L62"/>
    <mergeCell ref="M57:M62"/>
    <mergeCell ref="N57:N62"/>
    <mergeCell ref="G70:G73"/>
    <mergeCell ref="M66:M74"/>
    <mergeCell ref="N66:N74"/>
    <mergeCell ref="O66:O74"/>
    <mergeCell ref="P66:P74"/>
    <mergeCell ref="A63:A65"/>
    <mergeCell ref="B63:B65"/>
    <mergeCell ref="C63:C65"/>
    <mergeCell ref="D63:D65"/>
    <mergeCell ref="E63:E65"/>
    <mergeCell ref="F63:F65"/>
    <mergeCell ref="G63:G65"/>
    <mergeCell ref="J63:J65"/>
    <mergeCell ref="K63:K65"/>
    <mergeCell ref="A66:A74"/>
    <mergeCell ref="D75:D81"/>
    <mergeCell ref="E75:E81"/>
    <mergeCell ref="F75:F81"/>
    <mergeCell ref="G75:G77"/>
    <mergeCell ref="K66:K74"/>
    <mergeCell ref="L66:L74"/>
    <mergeCell ref="R63:R65"/>
    <mergeCell ref="B66:B74"/>
    <mergeCell ref="C66:C74"/>
    <mergeCell ref="D66:D74"/>
    <mergeCell ref="E66:E74"/>
    <mergeCell ref="F66:F74"/>
    <mergeCell ref="G66:G69"/>
    <mergeCell ref="J66:J74"/>
    <mergeCell ref="L63:L65"/>
    <mergeCell ref="M63:M65"/>
    <mergeCell ref="N63:N65"/>
    <mergeCell ref="O63:O65"/>
    <mergeCell ref="P63:P65"/>
    <mergeCell ref="Q63:Q65"/>
    <mergeCell ref="P75:P81"/>
    <mergeCell ref="Q75:Q81"/>
    <mergeCell ref="Q66:Q74"/>
    <mergeCell ref="R66:R74"/>
    <mergeCell ref="R75:R81"/>
    <mergeCell ref="G78:G79"/>
    <mergeCell ref="G80:G81"/>
    <mergeCell ref="A82:A83"/>
    <mergeCell ref="B82:B83"/>
    <mergeCell ref="C82:C83"/>
    <mergeCell ref="D82:D83"/>
    <mergeCell ref="E82:E83"/>
    <mergeCell ref="J75:J81"/>
    <mergeCell ref="K75:K81"/>
    <mergeCell ref="L75:L81"/>
    <mergeCell ref="M75:M81"/>
    <mergeCell ref="N75:N81"/>
    <mergeCell ref="O75:O81"/>
    <mergeCell ref="N82:N83"/>
    <mergeCell ref="O82:O83"/>
    <mergeCell ref="P82:P83"/>
    <mergeCell ref="Q82:Q83"/>
    <mergeCell ref="R82:R83"/>
    <mergeCell ref="L82:L83"/>
    <mergeCell ref="M82:M83"/>
    <mergeCell ref="A75:A81"/>
    <mergeCell ref="B75:B81"/>
    <mergeCell ref="C75:C81"/>
    <mergeCell ref="A84:A87"/>
    <mergeCell ref="B84:B87"/>
    <mergeCell ref="C84:C87"/>
    <mergeCell ref="D84:D87"/>
    <mergeCell ref="E84:E87"/>
    <mergeCell ref="F82:F83"/>
    <mergeCell ref="G82:G83"/>
    <mergeCell ref="J82:J83"/>
    <mergeCell ref="K82:K83"/>
    <mergeCell ref="N84:N87"/>
    <mergeCell ref="O84:O87"/>
    <mergeCell ref="P84:P87"/>
    <mergeCell ref="Q84:Q87"/>
    <mergeCell ref="R84:R87"/>
    <mergeCell ref="G86:G87"/>
    <mergeCell ref="F84:F87"/>
    <mergeCell ref="G84:G85"/>
    <mergeCell ref="J84:J87"/>
    <mergeCell ref="K84:K87"/>
    <mergeCell ref="L84:L87"/>
    <mergeCell ref="M84:M87"/>
    <mergeCell ref="O88:O89"/>
    <mergeCell ref="P88:P89"/>
    <mergeCell ref="Q88:Q89"/>
    <mergeCell ref="R88:R89"/>
    <mergeCell ref="A90:A91"/>
    <mergeCell ref="B90:B91"/>
    <mergeCell ref="C90:C91"/>
    <mergeCell ref="D90:D91"/>
    <mergeCell ref="E90:E91"/>
    <mergeCell ref="F90:F91"/>
    <mergeCell ref="G88:G89"/>
    <mergeCell ref="J88:J89"/>
    <mergeCell ref="K88:K89"/>
    <mergeCell ref="L88:L89"/>
    <mergeCell ref="M88:M89"/>
    <mergeCell ref="N88:N89"/>
    <mergeCell ref="A88:A89"/>
    <mergeCell ref="B88:B89"/>
    <mergeCell ref="C88:C89"/>
    <mergeCell ref="D88:D89"/>
    <mergeCell ref="E88:E89"/>
    <mergeCell ref="F88:F89"/>
    <mergeCell ref="O90:O91"/>
    <mergeCell ref="P90:P91"/>
    <mergeCell ref="Q90:Q91"/>
    <mergeCell ref="R90:R91"/>
    <mergeCell ref="A92:A98"/>
    <mergeCell ref="B92:B98"/>
    <mergeCell ref="C92:C98"/>
    <mergeCell ref="D92:D98"/>
    <mergeCell ref="E92:E98"/>
    <mergeCell ref="F92:F98"/>
    <mergeCell ref="G90:G91"/>
    <mergeCell ref="J90:J91"/>
    <mergeCell ref="K90:K91"/>
    <mergeCell ref="L90:L91"/>
    <mergeCell ref="M90:M91"/>
    <mergeCell ref="N90:N91"/>
    <mergeCell ref="R92:R98"/>
    <mergeCell ref="G94:G95"/>
    <mergeCell ref="G96:G97"/>
    <mergeCell ref="G92:G93"/>
    <mergeCell ref="J92:J98"/>
    <mergeCell ref="K92:K98"/>
    <mergeCell ref="L92:L98"/>
    <mergeCell ref="M92:M98"/>
    <mergeCell ref="N92:N98"/>
    <mergeCell ref="A99:A103"/>
    <mergeCell ref="B99:B103"/>
    <mergeCell ref="C99:C103"/>
    <mergeCell ref="D99:D103"/>
    <mergeCell ref="E99:E103"/>
    <mergeCell ref="F99:F103"/>
    <mergeCell ref="O92:O98"/>
    <mergeCell ref="P92:P98"/>
    <mergeCell ref="Q92:Q98"/>
    <mergeCell ref="O99:O103"/>
    <mergeCell ref="P99:P103"/>
    <mergeCell ref="Q99:Q103"/>
    <mergeCell ref="R99:R103"/>
    <mergeCell ref="G102:G103"/>
    <mergeCell ref="M105:N105"/>
    <mergeCell ref="O105:P105"/>
    <mergeCell ref="G99:G101"/>
    <mergeCell ref="J99:J103"/>
    <mergeCell ref="K99:K103"/>
    <mergeCell ref="L99:L103"/>
    <mergeCell ref="M99:M103"/>
    <mergeCell ref="N99:N10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91"/>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00" t="s">
        <v>3464</v>
      </c>
    </row>
    <row r="4" spans="1:19" s="303"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302"/>
    </row>
    <row r="5" spans="1:19" s="303"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302"/>
    </row>
    <row r="6" spans="1:19" s="303"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302"/>
    </row>
    <row r="7" spans="1:19" s="304" customFormat="1" ht="90" x14ac:dyDescent="0.25">
      <c r="A7" s="102">
        <v>1</v>
      </c>
      <c r="B7" s="316" t="s">
        <v>219</v>
      </c>
      <c r="C7" s="326">
        <v>1</v>
      </c>
      <c r="D7" s="326">
        <v>9</v>
      </c>
      <c r="E7" s="326" t="s">
        <v>2304</v>
      </c>
      <c r="F7" s="326" t="s">
        <v>2305</v>
      </c>
      <c r="G7" s="326" t="s">
        <v>62</v>
      </c>
      <c r="H7" s="326" t="s">
        <v>2306</v>
      </c>
      <c r="I7" s="326">
        <v>1</v>
      </c>
      <c r="J7" s="113" t="s">
        <v>2307</v>
      </c>
      <c r="K7" s="326" t="s">
        <v>130</v>
      </c>
      <c r="L7" s="326"/>
      <c r="M7" s="220">
        <v>110000</v>
      </c>
      <c r="N7" s="220"/>
      <c r="O7" s="220">
        <v>110000</v>
      </c>
      <c r="P7" s="220"/>
      <c r="Q7" s="326" t="s">
        <v>2308</v>
      </c>
      <c r="R7" s="326" t="s">
        <v>2309</v>
      </c>
      <c r="S7" s="317"/>
    </row>
    <row r="8" spans="1:19" s="304" customFormat="1" ht="105" x14ac:dyDescent="0.25">
      <c r="A8" s="313">
        <v>2</v>
      </c>
      <c r="B8" s="316" t="s">
        <v>219</v>
      </c>
      <c r="C8" s="316" t="s">
        <v>1950</v>
      </c>
      <c r="D8" s="316">
        <v>13</v>
      </c>
      <c r="E8" s="113" t="s">
        <v>2310</v>
      </c>
      <c r="F8" s="113" t="s">
        <v>2311</v>
      </c>
      <c r="G8" s="113" t="s">
        <v>2312</v>
      </c>
      <c r="H8" s="314" t="s">
        <v>1474</v>
      </c>
      <c r="I8" s="374">
        <v>1</v>
      </c>
      <c r="J8" s="113" t="s">
        <v>2313</v>
      </c>
      <c r="K8" s="326" t="s">
        <v>136</v>
      </c>
      <c r="L8" s="314"/>
      <c r="M8" s="351">
        <v>75000</v>
      </c>
      <c r="N8" s="351"/>
      <c r="O8" s="351">
        <v>75000</v>
      </c>
      <c r="P8" s="351"/>
      <c r="Q8" s="326" t="s">
        <v>2308</v>
      </c>
      <c r="R8" s="326" t="s">
        <v>2309</v>
      </c>
      <c r="S8" s="317"/>
    </row>
    <row r="9" spans="1:19" s="304" customFormat="1" ht="135" x14ac:dyDescent="0.25">
      <c r="A9" s="313">
        <v>3</v>
      </c>
      <c r="B9" s="313" t="s">
        <v>719</v>
      </c>
      <c r="C9" s="313">
        <v>1</v>
      </c>
      <c r="D9" s="314">
        <v>6</v>
      </c>
      <c r="E9" s="314" t="s">
        <v>2314</v>
      </c>
      <c r="F9" s="314" t="s">
        <v>2315</v>
      </c>
      <c r="G9" s="314" t="s">
        <v>915</v>
      </c>
      <c r="H9" s="314" t="s">
        <v>2316</v>
      </c>
      <c r="I9" s="310" t="s">
        <v>2317</v>
      </c>
      <c r="J9" s="314" t="s">
        <v>2318</v>
      </c>
      <c r="K9" s="315" t="s">
        <v>2319</v>
      </c>
      <c r="L9" s="315"/>
      <c r="M9" s="325">
        <v>15660</v>
      </c>
      <c r="N9" s="325"/>
      <c r="O9" s="325">
        <v>15660</v>
      </c>
      <c r="P9" s="325"/>
      <c r="Q9" s="326" t="s">
        <v>2320</v>
      </c>
      <c r="R9" s="326" t="s">
        <v>2321</v>
      </c>
      <c r="S9" s="317"/>
    </row>
    <row r="10" spans="1:19" s="305" customFormat="1" ht="75" x14ac:dyDescent="0.25">
      <c r="A10" s="102">
        <v>4</v>
      </c>
      <c r="B10" s="313" t="s">
        <v>99</v>
      </c>
      <c r="C10" s="313">
        <v>2</v>
      </c>
      <c r="D10" s="314">
        <v>10</v>
      </c>
      <c r="E10" s="314" t="s">
        <v>2322</v>
      </c>
      <c r="F10" s="314" t="s">
        <v>2323</v>
      </c>
      <c r="G10" s="314" t="s">
        <v>2080</v>
      </c>
      <c r="H10" s="315" t="s">
        <v>2324</v>
      </c>
      <c r="I10" s="310" t="s">
        <v>2325</v>
      </c>
      <c r="J10" s="314" t="s">
        <v>2326</v>
      </c>
      <c r="K10" s="315" t="s">
        <v>228</v>
      </c>
      <c r="L10" s="315"/>
      <c r="M10" s="325">
        <v>19995.2</v>
      </c>
      <c r="N10" s="325"/>
      <c r="O10" s="325">
        <v>19995.2</v>
      </c>
      <c r="P10" s="325"/>
      <c r="Q10" s="314" t="s">
        <v>2327</v>
      </c>
      <c r="R10" s="314" t="s">
        <v>2328</v>
      </c>
    </row>
    <row r="11" spans="1:19" s="305" customFormat="1" ht="105" x14ac:dyDescent="0.25">
      <c r="A11" s="313">
        <v>5</v>
      </c>
      <c r="B11" s="313" t="s">
        <v>719</v>
      </c>
      <c r="C11" s="313">
        <v>1</v>
      </c>
      <c r="D11" s="314">
        <v>6</v>
      </c>
      <c r="E11" s="85" t="s">
        <v>2329</v>
      </c>
      <c r="F11" s="314" t="s">
        <v>2330</v>
      </c>
      <c r="G11" s="314" t="s">
        <v>499</v>
      </c>
      <c r="H11" s="314" t="s">
        <v>2331</v>
      </c>
      <c r="I11" s="310" t="s">
        <v>2332</v>
      </c>
      <c r="J11" s="314" t="s">
        <v>2333</v>
      </c>
      <c r="K11" s="315" t="s">
        <v>219</v>
      </c>
      <c r="L11" s="315"/>
      <c r="M11" s="325">
        <v>14597.81</v>
      </c>
      <c r="N11" s="325"/>
      <c r="O11" s="325">
        <v>14597.81</v>
      </c>
      <c r="P11" s="325"/>
      <c r="Q11" s="326" t="s">
        <v>2334</v>
      </c>
      <c r="R11" s="314" t="s">
        <v>2335</v>
      </c>
    </row>
    <row r="12" spans="1:19" s="305" customFormat="1" ht="330" x14ac:dyDescent="0.25">
      <c r="A12" s="102">
        <v>6</v>
      </c>
      <c r="B12" s="313" t="s">
        <v>702</v>
      </c>
      <c r="C12" s="313">
        <v>1</v>
      </c>
      <c r="D12" s="314">
        <v>6</v>
      </c>
      <c r="E12" s="314" t="s">
        <v>2336</v>
      </c>
      <c r="F12" s="314" t="s">
        <v>2337</v>
      </c>
      <c r="G12" s="314" t="s">
        <v>499</v>
      </c>
      <c r="H12" s="315" t="s">
        <v>2338</v>
      </c>
      <c r="I12" s="310" t="s">
        <v>2339</v>
      </c>
      <c r="J12" s="314" t="s">
        <v>2340</v>
      </c>
      <c r="K12" s="315" t="s">
        <v>2319</v>
      </c>
      <c r="L12" s="315"/>
      <c r="M12" s="325">
        <v>43976.04</v>
      </c>
      <c r="N12" s="325"/>
      <c r="O12" s="325">
        <v>43976.04</v>
      </c>
      <c r="P12" s="325"/>
      <c r="Q12" s="326" t="s">
        <v>321</v>
      </c>
      <c r="R12" s="314" t="s">
        <v>2341</v>
      </c>
    </row>
    <row r="13" spans="1:19" s="305" customFormat="1" ht="90" x14ac:dyDescent="0.25">
      <c r="A13" s="313">
        <v>7</v>
      </c>
      <c r="B13" s="313" t="s">
        <v>702</v>
      </c>
      <c r="C13" s="313">
        <v>5</v>
      </c>
      <c r="D13" s="314">
        <v>11</v>
      </c>
      <c r="E13" s="314" t="s">
        <v>2342</v>
      </c>
      <c r="F13" s="314" t="s">
        <v>2343</v>
      </c>
      <c r="G13" s="314" t="s">
        <v>876</v>
      </c>
      <c r="H13" s="314" t="s">
        <v>2344</v>
      </c>
      <c r="I13" s="314" t="s">
        <v>2345</v>
      </c>
      <c r="J13" s="85" t="s">
        <v>2346</v>
      </c>
      <c r="K13" s="315" t="s">
        <v>2319</v>
      </c>
      <c r="L13" s="315"/>
      <c r="M13" s="325">
        <v>16510</v>
      </c>
      <c r="N13" s="325"/>
      <c r="O13" s="325">
        <v>16510</v>
      </c>
      <c r="P13" s="325"/>
      <c r="Q13" s="314" t="s">
        <v>2347</v>
      </c>
      <c r="R13" s="314" t="s">
        <v>2348</v>
      </c>
    </row>
    <row r="14" spans="1:19" s="305" customFormat="1" ht="120" x14ac:dyDescent="0.25">
      <c r="A14" s="102">
        <v>8</v>
      </c>
      <c r="B14" s="313" t="s">
        <v>702</v>
      </c>
      <c r="C14" s="313">
        <v>5</v>
      </c>
      <c r="D14" s="314">
        <v>11</v>
      </c>
      <c r="E14" s="314" t="s">
        <v>2349</v>
      </c>
      <c r="F14" s="314" t="s">
        <v>2350</v>
      </c>
      <c r="G14" s="314" t="s">
        <v>876</v>
      </c>
      <c r="H14" s="314" t="s">
        <v>2344</v>
      </c>
      <c r="I14" s="314" t="s">
        <v>2351</v>
      </c>
      <c r="J14" s="314" t="s">
        <v>2352</v>
      </c>
      <c r="K14" s="315" t="s">
        <v>235</v>
      </c>
      <c r="L14" s="315"/>
      <c r="M14" s="325">
        <v>25704</v>
      </c>
      <c r="N14" s="325"/>
      <c r="O14" s="325">
        <v>25704</v>
      </c>
      <c r="P14" s="325"/>
      <c r="Q14" s="314" t="s">
        <v>2353</v>
      </c>
      <c r="R14" s="326" t="s">
        <v>2354</v>
      </c>
    </row>
    <row r="15" spans="1:19" s="305" customFormat="1" ht="135" x14ac:dyDescent="0.25">
      <c r="A15" s="313">
        <v>9</v>
      </c>
      <c r="B15" s="313" t="s">
        <v>702</v>
      </c>
      <c r="C15" s="313" t="s">
        <v>1950</v>
      </c>
      <c r="D15" s="314">
        <v>13</v>
      </c>
      <c r="E15" s="377" t="s">
        <v>2355</v>
      </c>
      <c r="F15" s="314" t="s">
        <v>2356</v>
      </c>
      <c r="G15" s="314" t="s">
        <v>915</v>
      </c>
      <c r="H15" s="314" t="s">
        <v>2316</v>
      </c>
      <c r="I15" s="310" t="s">
        <v>2357</v>
      </c>
      <c r="J15" s="377" t="s">
        <v>2358</v>
      </c>
      <c r="K15" s="315" t="s">
        <v>228</v>
      </c>
      <c r="L15" s="315"/>
      <c r="M15" s="325">
        <v>30000</v>
      </c>
      <c r="N15" s="325"/>
      <c r="O15" s="325">
        <v>30000</v>
      </c>
      <c r="P15" s="325"/>
      <c r="Q15" s="326" t="s">
        <v>2359</v>
      </c>
      <c r="R15" s="326" t="s">
        <v>2360</v>
      </c>
    </row>
    <row r="16" spans="1:19" s="305" customFormat="1" ht="210" x14ac:dyDescent="0.25">
      <c r="A16" s="102">
        <v>10</v>
      </c>
      <c r="B16" s="313" t="s">
        <v>702</v>
      </c>
      <c r="C16" s="313">
        <v>1</v>
      </c>
      <c r="D16" s="314">
        <v>6</v>
      </c>
      <c r="E16" s="314" t="s">
        <v>2361</v>
      </c>
      <c r="F16" s="314" t="s">
        <v>2362</v>
      </c>
      <c r="G16" s="314" t="s">
        <v>2363</v>
      </c>
      <c r="H16" s="315" t="s">
        <v>2364</v>
      </c>
      <c r="I16" s="310" t="s">
        <v>2365</v>
      </c>
      <c r="J16" s="314" t="s">
        <v>2366</v>
      </c>
      <c r="K16" s="315" t="s">
        <v>228</v>
      </c>
      <c r="L16" s="315"/>
      <c r="M16" s="325">
        <v>32125.33</v>
      </c>
      <c r="N16" s="325"/>
      <c r="O16" s="325">
        <v>32125.33</v>
      </c>
      <c r="P16" s="325"/>
      <c r="Q16" s="314" t="s">
        <v>2367</v>
      </c>
      <c r="R16" s="314" t="s">
        <v>2368</v>
      </c>
    </row>
    <row r="17" spans="1:18" s="305" customFormat="1" ht="210" x14ac:dyDescent="0.25">
      <c r="A17" s="57">
        <v>11</v>
      </c>
      <c r="B17" s="57" t="s">
        <v>702</v>
      </c>
      <c r="C17" s="57" t="s">
        <v>1950</v>
      </c>
      <c r="D17" s="316">
        <v>13</v>
      </c>
      <c r="E17" s="316" t="s">
        <v>2369</v>
      </c>
      <c r="F17" s="316" t="s">
        <v>2370</v>
      </c>
      <c r="G17" s="316" t="s">
        <v>2371</v>
      </c>
      <c r="H17" s="316" t="s">
        <v>2372</v>
      </c>
      <c r="I17" s="62" t="s">
        <v>2373</v>
      </c>
      <c r="J17" s="316" t="s">
        <v>2374</v>
      </c>
      <c r="K17" s="63" t="s">
        <v>941</v>
      </c>
      <c r="L17" s="63"/>
      <c r="M17" s="330">
        <v>39391.75</v>
      </c>
      <c r="N17" s="330"/>
      <c r="O17" s="330">
        <v>39391.75</v>
      </c>
      <c r="P17" s="330"/>
      <c r="Q17" s="316" t="s">
        <v>2375</v>
      </c>
      <c r="R17" s="316" t="s">
        <v>2376</v>
      </c>
    </row>
    <row r="18" spans="1:18" s="305" customFormat="1" ht="165" x14ac:dyDescent="0.25">
      <c r="A18" s="102">
        <v>12</v>
      </c>
      <c r="B18" s="313" t="s">
        <v>719</v>
      </c>
      <c r="C18" s="313">
        <v>5</v>
      </c>
      <c r="D18" s="314">
        <v>4</v>
      </c>
      <c r="E18" s="85" t="s">
        <v>2377</v>
      </c>
      <c r="F18" s="314" t="s">
        <v>2378</v>
      </c>
      <c r="G18" s="314" t="s">
        <v>472</v>
      </c>
      <c r="H18" s="315" t="s">
        <v>2379</v>
      </c>
      <c r="I18" s="310" t="s">
        <v>2380</v>
      </c>
      <c r="J18" s="314" t="s">
        <v>2381</v>
      </c>
      <c r="K18" s="315" t="s">
        <v>228</v>
      </c>
      <c r="L18" s="315"/>
      <c r="M18" s="325">
        <v>29300</v>
      </c>
      <c r="N18" s="325"/>
      <c r="O18" s="325">
        <v>29300</v>
      </c>
      <c r="P18" s="325"/>
      <c r="Q18" s="326" t="s">
        <v>2382</v>
      </c>
      <c r="R18" s="314" t="s">
        <v>2383</v>
      </c>
    </row>
    <row r="19" spans="1:18" s="305" customFormat="1" ht="409.5" x14ac:dyDescent="0.25">
      <c r="A19" s="313">
        <v>13</v>
      </c>
      <c r="B19" s="313" t="s">
        <v>702</v>
      </c>
      <c r="C19" s="313" t="s">
        <v>1950</v>
      </c>
      <c r="D19" s="314">
        <v>13</v>
      </c>
      <c r="E19" s="314" t="s">
        <v>2384</v>
      </c>
      <c r="F19" s="314" t="s">
        <v>2385</v>
      </c>
      <c r="G19" s="314" t="s">
        <v>2386</v>
      </c>
      <c r="H19" s="314" t="s">
        <v>2387</v>
      </c>
      <c r="I19" s="310" t="s">
        <v>2388</v>
      </c>
      <c r="J19" s="314" t="s">
        <v>2389</v>
      </c>
      <c r="K19" s="315" t="s">
        <v>2390</v>
      </c>
      <c r="L19" s="315"/>
      <c r="M19" s="325">
        <v>16164</v>
      </c>
      <c r="N19" s="325"/>
      <c r="O19" s="325">
        <v>16164</v>
      </c>
      <c r="P19" s="325"/>
      <c r="Q19" s="314" t="s">
        <v>2391</v>
      </c>
      <c r="R19" s="314" t="s">
        <v>2392</v>
      </c>
    </row>
    <row r="20" spans="1:18" s="305" customFormat="1" ht="90" x14ac:dyDescent="0.25">
      <c r="A20" s="102">
        <v>14</v>
      </c>
      <c r="B20" s="313" t="s">
        <v>702</v>
      </c>
      <c r="C20" s="313">
        <v>5</v>
      </c>
      <c r="D20" s="314">
        <v>4</v>
      </c>
      <c r="E20" s="314" t="s">
        <v>2393</v>
      </c>
      <c r="F20" s="85" t="s">
        <v>2394</v>
      </c>
      <c r="G20" s="314" t="s">
        <v>472</v>
      </c>
      <c r="H20" s="315" t="s">
        <v>2395</v>
      </c>
      <c r="I20" s="310" t="s">
        <v>2396</v>
      </c>
      <c r="J20" s="85" t="s">
        <v>2397</v>
      </c>
      <c r="K20" s="315" t="s">
        <v>228</v>
      </c>
      <c r="L20" s="315"/>
      <c r="M20" s="325">
        <v>80000</v>
      </c>
      <c r="N20" s="325"/>
      <c r="O20" s="325">
        <v>80000</v>
      </c>
      <c r="P20" s="325"/>
      <c r="Q20" s="314" t="s">
        <v>2398</v>
      </c>
      <c r="R20" s="314" t="s">
        <v>2399</v>
      </c>
    </row>
    <row r="21" spans="1:18" s="305" customFormat="1" ht="135" x14ac:dyDescent="0.25">
      <c r="A21" s="313">
        <v>15</v>
      </c>
      <c r="B21" s="313" t="s">
        <v>702</v>
      </c>
      <c r="C21" s="313">
        <v>3</v>
      </c>
      <c r="D21" s="314">
        <v>10</v>
      </c>
      <c r="E21" s="85" t="s">
        <v>2400</v>
      </c>
      <c r="F21" s="314" t="s">
        <v>2401</v>
      </c>
      <c r="G21" s="314" t="s">
        <v>2080</v>
      </c>
      <c r="H21" s="314" t="s">
        <v>2402</v>
      </c>
      <c r="I21" s="310" t="s">
        <v>2403</v>
      </c>
      <c r="J21" s="85" t="s">
        <v>2404</v>
      </c>
      <c r="K21" s="315" t="s">
        <v>146</v>
      </c>
      <c r="L21" s="315"/>
      <c r="M21" s="325">
        <v>20000</v>
      </c>
      <c r="N21" s="325"/>
      <c r="O21" s="325">
        <v>20000</v>
      </c>
      <c r="P21" s="325"/>
      <c r="Q21" s="314" t="s">
        <v>2398</v>
      </c>
      <c r="R21" s="314" t="s">
        <v>2399</v>
      </c>
    </row>
    <row r="22" spans="1:18" s="305" customFormat="1" ht="135" x14ac:dyDescent="0.25">
      <c r="A22" s="313">
        <v>16</v>
      </c>
      <c r="B22" s="313" t="s">
        <v>719</v>
      </c>
      <c r="C22" s="313">
        <v>3</v>
      </c>
      <c r="D22" s="314">
        <v>13</v>
      </c>
      <c r="E22" s="314" t="s">
        <v>2405</v>
      </c>
      <c r="F22" s="314" t="s">
        <v>2406</v>
      </c>
      <c r="G22" s="314" t="s">
        <v>499</v>
      </c>
      <c r="H22" s="315" t="s">
        <v>2338</v>
      </c>
      <c r="I22" s="310" t="s">
        <v>2407</v>
      </c>
      <c r="J22" s="314" t="s">
        <v>2408</v>
      </c>
      <c r="K22" s="315" t="s">
        <v>235</v>
      </c>
      <c r="L22" s="315"/>
      <c r="M22" s="325">
        <v>27610</v>
      </c>
      <c r="N22" s="325"/>
      <c r="O22" s="325">
        <v>27610</v>
      </c>
      <c r="P22" s="325"/>
      <c r="Q22" s="326" t="s">
        <v>1179</v>
      </c>
      <c r="R22" s="326" t="s">
        <v>2409</v>
      </c>
    </row>
    <row r="23" spans="1:18" s="305" customFormat="1" x14ac:dyDescent="0.25">
      <c r="M23" s="306"/>
      <c r="N23" s="306"/>
      <c r="O23" s="306"/>
      <c r="P23" s="306"/>
    </row>
    <row r="24" spans="1:18" s="305" customFormat="1" x14ac:dyDescent="0.25">
      <c r="L24" s="526"/>
      <c r="M24" s="757" t="s">
        <v>618</v>
      </c>
      <c r="N24" s="757"/>
      <c r="O24" s="757" t="s">
        <v>619</v>
      </c>
      <c r="P24" s="758"/>
    </row>
    <row r="25" spans="1:18" s="305" customFormat="1" x14ac:dyDescent="0.25">
      <c r="L25" s="526"/>
      <c r="M25" s="523" t="s">
        <v>620</v>
      </c>
      <c r="N25" s="464" t="s">
        <v>621</v>
      </c>
      <c r="O25" s="464" t="s">
        <v>620</v>
      </c>
      <c r="P25" s="464" t="s">
        <v>621</v>
      </c>
    </row>
    <row r="26" spans="1:18" s="305" customFormat="1" x14ac:dyDescent="0.25">
      <c r="L26" s="556"/>
      <c r="M26" s="524">
        <v>2</v>
      </c>
      <c r="N26" s="308">
        <v>185000</v>
      </c>
      <c r="O26" s="309">
        <v>14</v>
      </c>
      <c r="P26" s="312">
        <v>411034.13</v>
      </c>
    </row>
    <row r="27" spans="1:18" s="305" customFormat="1" x14ac:dyDescent="0.25">
      <c r="M27" s="306"/>
      <c r="N27" s="306"/>
      <c r="O27" s="306"/>
      <c r="P27" s="306"/>
    </row>
    <row r="28" spans="1:18" s="305" customFormat="1" x14ac:dyDescent="0.25">
      <c r="M28" s="306"/>
      <c r="N28" s="306"/>
      <c r="O28" s="306"/>
      <c r="P28" s="306"/>
    </row>
    <row r="29" spans="1:18" s="305" customFormat="1" x14ac:dyDescent="0.25">
      <c r="M29" s="306"/>
      <c r="N29" s="306"/>
      <c r="O29" s="306"/>
      <c r="P29" s="306"/>
    </row>
    <row r="30" spans="1:18" s="305" customFormat="1" x14ac:dyDescent="0.25">
      <c r="M30" s="306"/>
      <c r="N30" s="306"/>
      <c r="O30" s="306"/>
      <c r="P30" s="306"/>
    </row>
    <row r="31" spans="1:18" s="305" customFormat="1" x14ac:dyDescent="0.25">
      <c r="M31" s="306"/>
      <c r="N31" s="306"/>
      <c r="O31" s="306"/>
      <c r="P31" s="306"/>
    </row>
    <row r="32" spans="1:18" s="305" customFormat="1" x14ac:dyDescent="0.25">
      <c r="M32" s="306"/>
      <c r="N32" s="306"/>
      <c r="O32" s="306"/>
      <c r="P32" s="306"/>
    </row>
    <row r="33" spans="13:16" s="305" customFormat="1" x14ac:dyDescent="0.25">
      <c r="M33" s="306"/>
      <c r="N33" s="306"/>
      <c r="O33" s="306"/>
      <c r="P33" s="306"/>
    </row>
    <row r="34" spans="13:16" s="305" customFormat="1" x14ac:dyDescent="0.25">
      <c r="M34" s="306"/>
      <c r="N34" s="306"/>
      <c r="O34" s="306"/>
      <c r="P34" s="306"/>
    </row>
    <row r="35" spans="13:16" s="305" customFormat="1" x14ac:dyDescent="0.25">
      <c r="M35" s="306"/>
      <c r="N35" s="306"/>
      <c r="O35" s="306"/>
      <c r="P35" s="306"/>
    </row>
    <row r="36" spans="13:16" s="305" customFormat="1" x14ac:dyDescent="0.25">
      <c r="M36" s="306"/>
      <c r="N36" s="306"/>
      <c r="O36" s="306"/>
      <c r="P36" s="306"/>
    </row>
    <row r="37" spans="13:16" s="305" customFormat="1" x14ac:dyDescent="0.25">
      <c r="M37" s="306"/>
      <c r="N37" s="306"/>
      <c r="O37" s="306"/>
      <c r="P37" s="306"/>
    </row>
    <row r="38" spans="13:16" s="305" customFormat="1" x14ac:dyDescent="0.25">
      <c r="M38" s="306"/>
      <c r="N38" s="306"/>
      <c r="O38" s="306"/>
      <c r="P38" s="306"/>
    </row>
    <row r="39" spans="13:16" s="305" customFormat="1" x14ac:dyDescent="0.25">
      <c r="M39" s="306"/>
      <c r="N39" s="306"/>
      <c r="O39" s="306"/>
      <c r="P39" s="306"/>
    </row>
    <row r="40" spans="13:16" s="305" customFormat="1" x14ac:dyDescent="0.25">
      <c r="M40" s="306"/>
      <c r="N40" s="306"/>
      <c r="O40" s="306"/>
      <c r="P40" s="306"/>
    </row>
    <row r="41" spans="13:16" s="305" customFormat="1" x14ac:dyDescent="0.25">
      <c r="M41" s="306"/>
      <c r="N41" s="306"/>
      <c r="O41" s="306"/>
      <c r="P41" s="306"/>
    </row>
    <row r="42" spans="13:16" s="305" customFormat="1" x14ac:dyDescent="0.25">
      <c r="M42" s="306"/>
      <c r="N42" s="306"/>
      <c r="O42" s="306"/>
      <c r="P42" s="306"/>
    </row>
    <row r="43" spans="13:16" s="305" customFormat="1" x14ac:dyDescent="0.25">
      <c r="M43" s="306"/>
      <c r="N43" s="306"/>
      <c r="O43" s="306"/>
      <c r="P43" s="306"/>
    </row>
    <row r="44" spans="13:16" s="305" customFormat="1" x14ac:dyDescent="0.25">
      <c r="M44" s="306"/>
      <c r="N44" s="306"/>
      <c r="O44" s="306"/>
      <c r="P44" s="306"/>
    </row>
    <row r="45" spans="13:16" s="305" customFormat="1" x14ac:dyDescent="0.25">
      <c r="M45" s="306"/>
      <c r="N45" s="306"/>
      <c r="O45" s="306"/>
      <c r="P45" s="306"/>
    </row>
    <row r="46" spans="13:16" s="305" customFormat="1" x14ac:dyDescent="0.25">
      <c r="M46" s="306"/>
      <c r="N46" s="306"/>
      <c r="O46" s="306"/>
      <c r="P46" s="306"/>
    </row>
    <row r="47" spans="13:16" s="305" customFormat="1" x14ac:dyDescent="0.25">
      <c r="M47" s="306"/>
      <c r="N47" s="306"/>
      <c r="O47" s="306"/>
      <c r="P47" s="306"/>
    </row>
    <row r="48" spans="13:16" s="305" customFormat="1" x14ac:dyDescent="0.25">
      <c r="M48" s="306"/>
      <c r="N48" s="306"/>
      <c r="O48" s="306"/>
      <c r="P48" s="306"/>
    </row>
    <row r="49" spans="13:16" s="305" customFormat="1" x14ac:dyDescent="0.25">
      <c r="M49" s="306"/>
      <c r="N49" s="306"/>
      <c r="O49" s="306"/>
      <c r="P49" s="306"/>
    </row>
    <row r="50" spans="13:16" s="305" customFormat="1" x14ac:dyDescent="0.25">
      <c r="M50" s="306"/>
      <c r="N50" s="306"/>
      <c r="O50" s="306"/>
      <c r="P50" s="306"/>
    </row>
    <row r="51" spans="13:16" s="305" customFormat="1" x14ac:dyDescent="0.25">
      <c r="M51" s="306"/>
      <c r="N51" s="306"/>
      <c r="O51" s="306"/>
      <c r="P51" s="306"/>
    </row>
    <row r="52" spans="13:16" s="305" customFormat="1" x14ac:dyDescent="0.25">
      <c r="M52" s="306"/>
      <c r="N52" s="306"/>
      <c r="O52" s="306"/>
      <c r="P52" s="306"/>
    </row>
    <row r="53" spans="13:16" s="305" customFormat="1" x14ac:dyDescent="0.25">
      <c r="M53" s="306"/>
      <c r="N53" s="306"/>
      <c r="O53" s="306"/>
      <c r="P53" s="306"/>
    </row>
    <row r="54" spans="13:16" s="305" customFormat="1" x14ac:dyDescent="0.25">
      <c r="M54" s="306"/>
      <c r="N54" s="306"/>
      <c r="O54" s="306"/>
      <c r="P54" s="306"/>
    </row>
    <row r="55" spans="13:16" s="305" customFormat="1" x14ac:dyDescent="0.25">
      <c r="M55" s="306"/>
      <c r="N55" s="306"/>
      <c r="O55" s="306"/>
      <c r="P55" s="306"/>
    </row>
    <row r="56" spans="13:16" s="305" customFormat="1" x14ac:dyDescent="0.25">
      <c r="M56" s="306"/>
      <c r="N56" s="306"/>
      <c r="O56" s="306"/>
      <c r="P56" s="306"/>
    </row>
    <row r="57" spans="13:16" s="305" customFormat="1" x14ac:dyDescent="0.25">
      <c r="M57" s="306"/>
      <c r="N57" s="306"/>
      <c r="O57" s="306"/>
      <c r="P57" s="306"/>
    </row>
    <row r="58" spans="13:16" s="305" customFormat="1" x14ac:dyDescent="0.25">
      <c r="M58" s="306"/>
      <c r="N58" s="306"/>
      <c r="O58" s="306"/>
      <c r="P58" s="306"/>
    </row>
    <row r="59" spans="13:16" s="305" customFormat="1" x14ac:dyDescent="0.25">
      <c r="M59" s="306"/>
      <c r="N59" s="306"/>
      <c r="O59" s="306"/>
      <c r="P59" s="306"/>
    </row>
    <row r="60" spans="13:16" s="305" customFormat="1" x14ac:dyDescent="0.25">
      <c r="M60" s="306"/>
      <c r="N60" s="306"/>
      <c r="O60" s="306"/>
      <c r="P60" s="306"/>
    </row>
    <row r="61" spans="13:16" s="305" customFormat="1" x14ac:dyDescent="0.25">
      <c r="M61" s="306"/>
      <c r="N61" s="306"/>
      <c r="O61" s="306"/>
      <c r="P61" s="306"/>
    </row>
    <row r="62" spans="13:16" s="305" customFormat="1" x14ac:dyDescent="0.25">
      <c r="M62" s="306"/>
      <c r="N62" s="306"/>
      <c r="O62" s="306"/>
      <c r="P62" s="306"/>
    </row>
    <row r="63" spans="13:16" s="305" customFormat="1" x14ac:dyDescent="0.25">
      <c r="M63" s="306"/>
      <c r="N63" s="306"/>
      <c r="O63" s="306"/>
      <c r="P63" s="306"/>
    </row>
    <row r="64" spans="13:16" s="305" customFormat="1" x14ac:dyDescent="0.25">
      <c r="M64" s="306"/>
      <c r="N64" s="306"/>
      <c r="O64" s="306"/>
      <c r="P64" s="306"/>
    </row>
    <row r="65" spans="13:16" s="305" customFormat="1" x14ac:dyDescent="0.25">
      <c r="M65" s="306"/>
      <c r="N65" s="306"/>
      <c r="O65" s="306"/>
      <c r="P65" s="306"/>
    </row>
    <row r="66" spans="13:16" s="305" customFormat="1" x14ac:dyDescent="0.25">
      <c r="M66" s="306"/>
      <c r="N66" s="306"/>
      <c r="O66" s="306"/>
      <c r="P66" s="306"/>
    </row>
    <row r="67" spans="13:16" s="305" customFormat="1" x14ac:dyDescent="0.25">
      <c r="M67" s="306"/>
      <c r="N67" s="306"/>
      <c r="O67" s="306"/>
      <c r="P67" s="306"/>
    </row>
    <row r="68" spans="13:16" s="305" customFormat="1" x14ac:dyDescent="0.25">
      <c r="M68" s="306"/>
      <c r="N68" s="306"/>
      <c r="O68" s="306"/>
      <c r="P68" s="306"/>
    </row>
    <row r="69" spans="13:16" s="305" customFormat="1" x14ac:dyDescent="0.25">
      <c r="M69" s="306"/>
      <c r="N69" s="306"/>
      <c r="O69" s="306"/>
      <c r="P69" s="306"/>
    </row>
    <row r="70" spans="13:16" s="305" customFormat="1" x14ac:dyDescent="0.25">
      <c r="M70" s="306"/>
      <c r="N70" s="306"/>
      <c r="O70" s="306"/>
      <c r="P70" s="306"/>
    </row>
    <row r="71" spans="13:16" s="305" customFormat="1" x14ac:dyDescent="0.25">
      <c r="M71" s="306"/>
      <c r="N71" s="306"/>
      <c r="O71" s="306"/>
      <c r="P71" s="306"/>
    </row>
    <row r="72" spans="13:16" s="305" customFormat="1" x14ac:dyDescent="0.25">
      <c r="M72" s="306"/>
      <c r="N72" s="306"/>
      <c r="O72" s="306"/>
      <c r="P72" s="306"/>
    </row>
    <row r="73" spans="13:16" s="305" customFormat="1" x14ac:dyDescent="0.25">
      <c r="M73" s="306"/>
      <c r="N73" s="306"/>
      <c r="O73" s="306"/>
      <c r="P73" s="306"/>
    </row>
    <row r="74" spans="13:16" s="305" customFormat="1" x14ac:dyDescent="0.25">
      <c r="M74" s="306"/>
      <c r="N74" s="306"/>
      <c r="O74" s="306"/>
      <c r="P74" s="306"/>
    </row>
    <row r="75" spans="13:16" s="305" customFormat="1" x14ac:dyDescent="0.25">
      <c r="M75" s="306"/>
      <c r="N75" s="306"/>
      <c r="O75" s="306"/>
      <c r="P75" s="306"/>
    </row>
    <row r="76" spans="13:16" s="305" customFormat="1" x14ac:dyDescent="0.25">
      <c r="M76" s="306"/>
      <c r="N76" s="306"/>
      <c r="O76" s="306"/>
      <c r="P76" s="306"/>
    </row>
    <row r="77" spans="13:16" s="305" customFormat="1" x14ac:dyDescent="0.25">
      <c r="M77" s="306"/>
      <c r="N77" s="306"/>
      <c r="O77" s="306"/>
      <c r="P77" s="306"/>
    </row>
    <row r="78" spans="13:16" s="305" customFormat="1" x14ac:dyDescent="0.25">
      <c r="M78" s="306"/>
      <c r="N78" s="306"/>
      <c r="O78" s="306"/>
      <c r="P78" s="306"/>
    </row>
    <row r="79" spans="13:16" s="305" customFormat="1" x14ac:dyDescent="0.25">
      <c r="M79" s="306"/>
      <c r="N79" s="306"/>
      <c r="O79" s="306"/>
      <c r="P79" s="306"/>
    </row>
    <row r="80" spans="13:16" s="305" customFormat="1" x14ac:dyDescent="0.25">
      <c r="M80" s="306"/>
      <c r="N80" s="306"/>
      <c r="O80" s="306"/>
      <c r="P80" s="306"/>
    </row>
    <row r="81" spans="13:16" s="305" customFormat="1" x14ac:dyDescent="0.25">
      <c r="M81" s="306"/>
      <c r="N81" s="306"/>
      <c r="O81" s="306"/>
      <c r="P81" s="306"/>
    </row>
    <row r="82" spans="13:16" s="305" customFormat="1" x14ac:dyDescent="0.25">
      <c r="M82" s="306"/>
      <c r="N82" s="306"/>
      <c r="O82" s="306"/>
      <c r="P82" s="306"/>
    </row>
    <row r="83" spans="13:16" s="305" customFormat="1" x14ac:dyDescent="0.25">
      <c r="M83" s="306"/>
      <c r="N83" s="306"/>
      <c r="O83" s="306"/>
      <c r="P83" s="306"/>
    </row>
    <row r="84" spans="13:16" s="305" customFormat="1" x14ac:dyDescent="0.25">
      <c r="M84" s="306"/>
      <c r="N84" s="306"/>
      <c r="O84" s="306"/>
      <c r="P84" s="306"/>
    </row>
    <row r="85" spans="13:16" s="305" customFormat="1" x14ac:dyDescent="0.25">
      <c r="M85" s="306"/>
      <c r="N85" s="306"/>
      <c r="O85" s="306"/>
      <c r="P85" s="306"/>
    </row>
    <row r="86" spans="13:16" s="305" customFormat="1" x14ac:dyDescent="0.25">
      <c r="M86" s="306"/>
      <c r="N86" s="306"/>
      <c r="O86" s="306"/>
      <c r="P86" s="306"/>
    </row>
    <row r="87" spans="13:16" s="305" customFormat="1" x14ac:dyDescent="0.25">
      <c r="M87" s="306"/>
      <c r="N87" s="306"/>
      <c r="O87" s="306"/>
      <c r="P87" s="306"/>
    </row>
    <row r="88" spans="13:16" s="305" customFormat="1" x14ac:dyDescent="0.25">
      <c r="M88" s="306"/>
      <c r="N88" s="306"/>
      <c r="O88" s="306"/>
      <c r="P88" s="306"/>
    </row>
    <row r="89" spans="13:16" s="305" customFormat="1" x14ac:dyDescent="0.25">
      <c r="M89" s="306"/>
      <c r="N89" s="306"/>
      <c r="O89" s="306"/>
      <c r="P89" s="306"/>
    </row>
    <row r="90" spans="13:16" s="305" customFormat="1" x14ac:dyDescent="0.25">
      <c r="M90" s="306"/>
      <c r="N90" s="306"/>
      <c r="O90" s="306"/>
      <c r="P90" s="306"/>
    </row>
    <row r="91" spans="13:16" s="305" customFormat="1" x14ac:dyDescent="0.25">
      <c r="M91" s="306"/>
      <c r="N91" s="306"/>
      <c r="O91" s="306"/>
      <c r="P91" s="306"/>
    </row>
  </sheetData>
  <mergeCells count="16">
    <mergeCell ref="E4:E5"/>
    <mergeCell ref="F4:F5"/>
    <mergeCell ref="Q4:Q5"/>
    <mergeCell ref="R4:R5"/>
    <mergeCell ref="A4:A5"/>
    <mergeCell ref="B4:B5"/>
    <mergeCell ref="C4:C5"/>
    <mergeCell ref="D4:D5"/>
    <mergeCell ref="M24:N24"/>
    <mergeCell ref="O24:P24"/>
    <mergeCell ref="G4:G5"/>
    <mergeCell ref="H4:I4"/>
    <mergeCell ref="J4:J5"/>
    <mergeCell ref="K4:L4"/>
    <mergeCell ref="M4:N4"/>
    <mergeCell ref="O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99"/>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85546875" customWidth="1"/>
    <col min="7" max="7" width="35.7109375" customWidth="1"/>
    <col min="8" max="8" width="19.28515625" customWidth="1"/>
    <col min="9" max="9" width="10.42578125" customWidth="1"/>
    <col min="10" max="10" width="37.85546875" customWidth="1"/>
    <col min="11" max="11" width="10.7109375" customWidth="1"/>
    <col min="12" max="12" width="14.140625" customWidth="1"/>
    <col min="13" max="16" width="14.7109375" customWidth="1"/>
    <col min="17" max="17" width="19"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00" t="s">
        <v>3465</v>
      </c>
    </row>
    <row r="4" spans="1:19" s="303"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302"/>
    </row>
    <row r="5" spans="1:19" s="303"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302"/>
    </row>
    <row r="6" spans="1:19" s="303"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302"/>
    </row>
    <row r="7" spans="1:19" s="11" customFormat="1" ht="144" customHeight="1" x14ac:dyDescent="0.25">
      <c r="A7" s="564">
        <v>1</v>
      </c>
      <c r="B7" s="9">
        <v>1</v>
      </c>
      <c r="C7" s="9">
        <v>1</v>
      </c>
      <c r="D7" s="519">
        <v>6</v>
      </c>
      <c r="E7" s="519" t="s">
        <v>2415</v>
      </c>
      <c r="F7" s="519" t="s">
        <v>2410</v>
      </c>
      <c r="G7" s="519" t="s">
        <v>2411</v>
      </c>
      <c r="H7" s="555" t="s">
        <v>510</v>
      </c>
      <c r="I7" s="13" t="s">
        <v>1589</v>
      </c>
      <c r="J7" s="519" t="s">
        <v>2412</v>
      </c>
      <c r="K7" s="528" t="s">
        <v>69</v>
      </c>
      <c r="L7" s="528"/>
      <c r="M7" s="529">
        <v>20664</v>
      </c>
      <c r="N7" s="529"/>
      <c r="O7" s="529">
        <v>20664</v>
      </c>
      <c r="P7" s="529"/>
      <c r="Q7" s="519" t="s">
        <v>2413</v>
      </c>
      <c r="R7" s="519" t="s">
        <v>2414</v>
      </c>
      <c r="S7" s="10"/>
    </row>
    <row r="8" spans="1:19" s="11" customFormat="1" ht="274.5" customHeight="1" x14ac:dyDescent="0.25">
      <c r="A8" s="9">
        <v>2</v>
      </c>
      <c r="B8" s="9">
        <v>1</v>
      </c>
      <c r="C8" s="9">
        <v>1</v>
      </c>
      <c r="D8" s="519">
        <v>6</v>
      </c>
      <c r="E8" s="519" t="s">
        <v>2418</v>
      </c>
      <c r="F8" s="519" t="s">
        <v>2416</v>
      </c>
      <c r="G8" s="519" t="s">
        <v>2411</v>
      </c>
      <c r="H8" s="519" t="s">
        <v>510</v>
      </c>
      <c r="I8" s="13" t="s">
        <v>2419</v>
      </c>
      <c r="J8" s="519" t="s">
        <v>2417</v>
      </c>
      <c r="K8" s="528"/>
      <c r="L8" s="528"/>
      <c r="M8" s="529">
        <v>1928</v>
      </c>
      <c r="N8" s="529"/>
      <c r="O8" s="529">
        <v>1928</v>
      </c>
      <c r="P8" s="529"/>
      <c r="Q8" s="519" t="s">
        <v>2413</v>
      </c>
      <c r="R8" s="519" t="s">
        <v>2414</v>
      </c>
      <c r="S8" s="10"/>
    </row>
    <row r="9" spans="1:19" s="11" customFormat="1" ht="162" customHeight="1" x14ac:dyDescent="0.25">
      <c r="A9" s="9">
        <v>3</v>
      </c>
      <c r="B9" s="9">
        <v>6</v>
      </c>
      <c r="C9" s="9">
        <v>1</v>
      </c>
      <c r="D9" s="519">
        <v>6</v>
      </c>
      <c r="E9" s="519" t="s">
        <v>2420</v>
      </c>
      <c r="F9" s="519" t="s">
        <v>2421</v>
      </c>
      <c r="G9" s="519" t="s">
        <v>881</v>
      </c>
      <c r="H9" s="519" t="s">
        <v>109</v>
      </c>
      <c r="I9" s="519" t="s">
        <v>2422</v>
      </c>
      <c r="J9" s="519" t="s">
        <v>2423</v>
      </c>
      <c r="K9" s="528" t="s">
        <v>89</v>
      </c>
      <c r="L9" s="528"/>
      <c r="M9" s="529">
        <v>21500</v>
      </c>
      <c r="N9" s="529"/>
      <c r="O9" s="529">
        <v>21500</v>
      </c>
      <c r="P9" s="529"/>
      <c r="Q9" s="519" t="s">
        <v>2413</v>
      </c>
      <c r="R9" s="519" t="s">
        <v>2414</v>
      </c>
      <c r="S9" s="10"/>
    </row>
    <row r="10" spans="1:19" s="11" customFormat="1" ht="322.5" customHeight="1" x14ac:dyDescent="0.25">
      <c r="A10" s="9">
        <v>4</v>
      </c>
      <c r="B10" s="9">
        <v>6</v>
      </c>
      <c r="C10" s="9">
        <v>1</v>
      </c>
      <c r="D10" s="519">
        <v>9</v>
      </c>
      <c r="E10" s="519" t="s">
        <v>2424</v>
      </c>
      <c r="F10" s="519" t="s">
        <v>2425</v>
      </c>
      <c r="G10" s="519" t="s">
        <v>472</v>
      </c>
      <c r="H10" s="519" t="s">
        <v>109</v>
      </c>
      <c r="I10" s="13" t="s">
        <v>2426</v>
      </c>
      <c r="J10" s="519" t="s">
        <v>2427</v>
      </c>
      <c r="K10" s="528" t="s">
        <v>69</v>
      </c>
      <c r="L10" s="528"/>
      <c r="M10" s="529">
        <v>31815</v>
      </c>
      <c r="N10" s="529"/>
      <c r="O10" s="529">
        <v>31815</v>
      </c>
      <c r="P10" s="529"/>
      <c r="Q10" s="519" t="s">
        <v>2413</v>
      </c>
      <c r="R10" s="519" t="s">
        <v>2414</v>
      </c>
      <c r="S10" s="10"/>
    </row>
    <row r="11" spans="1:19" s="11" customFormat="1" ht="140.25" customHeight="1" x14ac:dyDescent="0.25">
      <c r="A11" s="9">
        <v>5</v>
      </c>
      <c r="B11" s="9">
        <v>1</v>
      </c>
      <c r="C11" s="9">
        <v>3</v>
      </c>
      <c r="D11" s="519">
        <v>10</v>
      </c>
      <c r="E11" s="519" t="s">
        <v>2428</v>
      </c>
      <c r="F11" s="519" t="s">
        <v>2429</v>
      </c>
      <c r="G11" s="519" t="s">
        <v>2080</v>
      </c>
      <c r="H11" s="519" t="s">
        <v>2430</v>
      </c>
      <c r="I11" s="519" t="s">
        <v>2431</v>
      </c>
      <c r="J11" s="519" t="s">
        <v>2432</v>
      </c>
      <c r="K11" s="528" t="s">
        <v>146</v>
      </c>
      <c r="L11" s="528"/>
      <c r="M11" s="529">
        <v>17199.990000000002</v>
      </c>
      <c r="N11" s="529"/>
      <c r="O11" s="529">
        <v>17199.990000000002</v>
      </c>
      <c r="P11" s="529"/>
      <c r="Q11" s="519" t="s">
        <v>2413</v>
      </c>
      <c r="R11" s="519" t="s">
        <v>2414</v>
      </c>
      <c r="S11" s="10"/>
    </row>
    <row r="12" spans="1:19" s="11" customFormat="1" ht="140.25" customHeight="1" x14ac:dyDescent="0.25">
      <c r="A12" s="9">
        <v>6</v>
      </c>
      <c r="B12" s="9">
        <v>1</v>
      </c>
      <c r="C12" s="9">
        <v>1</v>
      </c>
      <c r="D12" s="519">
        <v>9</v>
      </c>
      <c r="E12" s="519" t="s">
        <v>2433</v>
      </c>
      <c r="F12" s="575" t="s">
        <v>2434</v>
      </c>
      <c r="G12" s="519" t="s">
        <v>143</v>
      </c>
      <c r="H12" s="519" t="s">
        <v>109</v>
      </c>
      <c r="I12" s="519">
        <v>240</v>
      </c>
      <c r="J12" s="519" t="s">
        <v>2435</v>
      </c>
      <c r="K12" s="528"/>
      <c r="L12" s="528"/>
      <c r="M12" s="529">
        <v>9090</v>
      </c>
      <c r="N12" s="529"/>
      <c r="O12" s="529">
        <v>9090</v>
      </c>
      <c r="P12" s="529"/>
      <c r="Q12" s="519" t="s">
        <v>2413</v>
      </c>
      <c r="R12" s="519" t="s">
        <v>2414</v>
      </c>
      <c r="S12" s="10"/>
    </row>
    <row r="13" spans="1:19" s="11" customFormat="1" ht="260.25" customHeight="1" x14ac:dyDescent="0.25">
      <c r="A13" s="564">
        <v>7</v>
      </c>
      <c r="B13" s="9">
        <v>1</v>
      </c>
      <c r="C13" s="9">
        <v>2</v>
      </c>
      <c r="D13" s="519">
        <v>12</v>
      </c>
      <c r="E13" s="519" t="s">
        <v>2436</v>
      </c>
      <c r="F13" s="519" t="s">
        <v>2437</v>
      </c>
      <c r="G13" s="519" t="s">
        <v>472</v>
      </c>
      <c r="H13" s="576" t="s">
        <v>109</v>
      </c>
      <c r="I13" s="13" t="s">
        <v>2438</v>
      </c>
      <c r="J13" s="575" t="s">
        <v>2439</v>
      </c>
      <c r="K13" s="528"/>
      <c r="L13" s="528"/>
      <c r="M13" s="529">
        <v>26900</v>
      </c>
      <c r="N13" s="529"/>
      <c r="O13" s="529">
        <v>26900</v>
      </c>
      <c r="P13" s="529"/>
      <c r="Q13" s="519" t="s">
        <v>2413</v>
      </c>
      <c r="R13" s="519" t="s">
        <v>2414</v>
      </c>
      <c r="S13" s="10"/>
    </row>
    <row r="14" spans="1:19" s="67" customFormat="1" ht="194.25" customHeight="1" x14ac:dyDescent="0.25">
      <c r="A14" s="378">
        <v>8</v>
      </c>
      <c r="B14" s="314">
        <v>6</v>
      </c>
      <c r="C14" s="314">
        <v>1.5</v>
      </c>
      <c r="D14" s="314">
        <v>6</v>
      </c>
      <c r="E14" s="314" t="s">
        <v>2440</v>
      </c>
      <c r="F14" s="222" t="s">
        <v>2441</v>
      </c>
      <c r="G14" s="314" t="s">
        <v>781</v>
      </c>
      <c r="H14" s="225" t="s">
        <v>1371</v>
      </c>
      <c r="I14" s="379" t="s">
        <v>151</v>
      </c>
      <c r="J14" s="222" t="s">
        <v>2442</v>
      </c>
      <c r="K14" s="315" t="s">
        <v>136</v>
      </c>
      <c r="L14" s="315"/>
      <c r="M14" s="324">
        <v>28730</v>
      </c>
      <c r="N14" s="324"/>
      <c r="O14" s="324">
        <v>28730</v>
      </c>
      <c r="P14" s="324"/>
      <c r="Q14" s="218" t="s">
        <v>2443</v>
      </c>
      <c r="R14" s="218" t="s">
        <v>2444</v>
      </c>
      <c r="S14" s="317"/>
    </row>
    <row r="15" spans="1:19" s="67" customFormat="1" ht="212.25" customHeight="1" x14ac:dyDescent="0.25">
      <c r="A15" s="378">
        <v>9</v>
      </c>
      <c r="B15" s="314">
        <v>6</v>
      </c>
      <c r="C15" s="314">
        <v>5</v>
      </c>
      <c r="D15" s="314">
        <v>4</v>
      </c>
      <c r="E15" s="222" t="s">
        <v>2445</v>
      </c>
      <c r="F15" s="222" t="s">
        <v>2446</v>
      </c>
      <c r="G15" s="314" t="s">
        <v>62</v>
      </c>
      <c r="H15" s="222" t="s">
        <v>2447</v>
      </c>
      <c r="I15" s="222">
        <v>8</v>
      </c>
      <c r="J15" s="222" t="s">
        <v>2448</v>
      </c>
      <c r="K15" s="333" t="s">
        <v>639</v>
      </c>
      <c r="L15" s="222"/>
      <c r="M15" s="324">
        <v>23167.29</v>
      </c>
      <c r="N15" s="222"/>
      <c r="O15" s="380">
        <v>23167.29</v>
      </c>
      <c r="P15" s="222"/>
      <c r="Q15" s="222" t="s">
        <v>2449</v>
      </c>
      <c r="R15" s="381" t="s">
        <v>2450</v>
      </c>
      <c r="S15" s="317"/>
    </row>
    <row r="16" spans="1:19" s="67" customFormat="1" ht="182.25" customHeight="1" x14ac:dyDescent="0.25">
      <c r="A16" s="378">
        <v>10</v>
      </c>
      <c r="B16" s="314">
        <v>6</v>
      </c>
      <c r="C16" s="314">
        <v>5</v>
      </c>
      <c r="D16" s="314">
        <v>4</v>
      </c>
      <c r="E16" s="222" t="s">
        <v>2451</v>
      </c>
      <c r="F16" s="222" t="s">
        <v>2452</v>
      </c>
      <c r="G16" s="314" t="s">
        <v>379</v>
      </c>
      <c r="H16" s="222" t="s">
        <v>379</v>
      </c>
      <c r="I16" s="222">
        <v>48</v>
      </c>
      <c r="J16" s="222" t="s">
        <v>2453</v>
      </c>
      <c r="K16" s="314" t="s">
        <v>136</v>
      </c>
      <c r="L16" s="222"/>
      <c r="M16" s="324">
        <v>31858</v>
      </c>
      <c r="N16" s="382"/>
      <c r="O16" s="324">
        <v>31858</v>
      </c>
      <c r="P16" s="222"/>
      <c r="Q16" s="222" t="s">
        <v>2449</v>
      </c>
      <c r="R16" s="381" t="s">
        <v>2450</v>
      </c>
      <c r="S16" s="317"/>
    </row>
    <row r="17" spans="1:19" s="67" customFormat="1" ht="244.5" customHeight="1" x14ac:dyDescent="0.25">
      <c r="A17" s="378">
        <v>11</v>
      </c>
      <c r="B17" s="314">
        <v>6</v>
      </c>
      <c r="C17" s="314">
        <v>5</v>
      </c>
      <c r="D17" s="314">
        <v>4</v>
      </c>
      <c r="E17" s="222" t="s">
        <v>2454</v>
      </c>
      <c r="F17" s="222" t="s">
        <v>2455</v>
      </c>
      <c r="G17" s="314" t="s">
        <v>62</v>
      </c>
      <c r="H17" s="222" t="s">
        <v>2456</v>
      </c>
      <c r="I17" s="222">
        <v>50</v>
      </c>
      <c r="J17" s="222" t="s">
        <v>2457</v>
      </c>
      <c r="K17" s="314" t="s">
        <v>136</v>
      </c>
      <c r="L17" s="222"/>
      <c r="M17" s="324">
        <v>35368</v>
      </c>
      <c r="N17" s="382"/>
      <c r="O17" s="324">
        <v>35368</v>
      </c>
      <c r="P17" s="222"/>
      <c r="Q17" s="222" t="s">
        <v>2449</v>
      </c>
      <c r="R17" s="381" t="s">
        <v>2450</v>
      </c>
      <c r="S17" s="317"/>
    </row>
    <row r="18" spans="1:19" s="67" customFormat="1" ht="268.5" customHeight="1" x14ac:dyDescent="0.25">
      <c r="A18" s="378">
        <v>12</v>
      </c>
      <c r="B18" s="314">
        <v>6</v>
      </c>
      <c r="C18" s="314">
        <v>1.3</v>
      </c>
      <c r="D18" s="314">
        <v>13</v>
      </c>
      <c r="E18" s="222" t="s">
        <v>2458</v>
      </c>
      <c r="F18" s="222" t="s">
        <v>2459</v>
      </c>
      <c r="G18" s="314" t="s">
        <v>781</v>
      </c>
      <c r="H18" s="222" t="s">
        <v>1371</v>
      </c>
      <c r="I18" s="222">
        <v>20</v>
      </c>
      <c r="J18" s="222" t="s">
        <v>2460</v>
      </c>
      <c r="K18" s="314" t="s">
        <v>161</v>
      </c>
      <c r="L18" s="222"/>
      <c r="M18" s="324">
        <v>15901.83</v>
      </c>
      <c r="N18" s="382"/>
      <c r="O18" s="324">
        <v>6901.83</v>
      </c>
      <c r="P18" s="222"/>
      <c r="Q18" s="222" t="s">
        <v>2461</v>
      </c>
      <c r="R18" s="381" t="s">
        <v>2462</v>
      </c>
      <c r="S18" s="317"/>
    </row>
    <row r="19" spans="1:19" s="67" customFormat="1" ht="360.75" customHeight="1" x14ac:dyDescent="0.25">
      <c r="A19" s="378">
        <v>13</v>
      </c>
      <c r="B19" s="314">
        <v>3</v>
      </c>
      <c r="C19" s="314">
        <v>1</v>
      </c>
      <c r="D19" s="314">
        <v>6</v>
      </c>
      <c r="E19" s="222" t="s">
        <v>2463</v>
      </c>
      <c r="F19" s="222" t="s">
        <v>2464</v>
      </c>
      <c r="G19" s="222" t="s">
        <v>2465</v>
      </c>
      <c r="H19" s="222" t="s">
        <v>2466</v>
      </c>
      <c r="I19" s="314">
        <v>47</v>
      </c>
      <c r="J19" s="222" t="s">
        <v>2467</v>
      </c>
      <c r="K19" s="314" t="s">
        <v>466</v>
      </c>
      <c r="L19" s="222"/>
      <c r="M19" s="380">
        <v>66990.710000000006</v>
      </c>
      <c r="N19" s="222"/>
      <c r="O19" s="380">
        <v>66990.710000000006</v>
      </c>
      <c r="P19" s="222"/>
      <c r="Q19" s="218" t="s">
        <v>2468</v>
      </c>
      <c r="R19" s="383" t="s">
        <v>2469</v>
      </c>
      <c r="S19" s="317"/>
    </row>
    <row r="20" spans="1:19" s="67" customFormat="1" ht="221.25" customHeight="1" x14ac:dyDescent="0.25">
      <c r="A20" s="378">
        <v>14</v>
      </c>
      <c r="B20" s="314">
        <v>1</v>
      </c>
      <c r="C20" s="314">
        <v>1</v>
      </c>
      <c r="D20" s="314">
        <v>6</v>
      </c>
      <c r="E20" s="222" t="s">
        <v>2470</v>
      </c>
      <c r="F20" s="222" t="s">
        <v>2471</v>
      </c>
      <c r="G20" s="314" t="s">
        <v>2472</v>
      </c>
      <c r="H20" s="222" t="s">
        <v>2473</v>
      </c>
      <c r="I20" s="375">
        <v>2090</v>
      </c>
      <c r="J20" s="222" t="s">
        <v>2474</v>
      </c>
      <c r="K20" s="314" t="s">
        <v>161</v>
      </c>
      <c r="L20" s="222"/>
      <c r="M20" s="384">
        <v>29790.560000000001</v>
      </c>
      <c r="N20" s="222"/>
      <c r="O20" s="384">
        <v>26309.26</v>
      </c>
      <c r="P20" s="222"/>
      <c r="Q20" s="218" t="s">
        <v>2468</v>
      </c>
      <c r="R20" s="383" t="s">
        <v>2469</v>
      </c>
      <c r="S20" s="317"/>
    </row>
    <row r="21" spans="1:19" s="67" customFormat="1" ht="147.75" customHeight="1" x14ac:dyDescent="0.25">
      <c r="A21" s="314">
        <v>15</v>
      </c>
      <c r="B21" s="314">
        <v>6</v>
      </c>
      <c r="C21" s="314">
        <v>5</v>
      </c>
      <c r="D21" s="314">
        <v>13</v>
      </c>
      <c r="E21" s="222" t="s">
        <v>2475</v>
      </c>
      <c r="F21" s="259" t="s">
        <v>2476</v>
      </c>
      <c r="G21" s="314" t="s">
        <v>837</v>
      </c>
      <c r="H21" s="222" t="s">
        <v>2477</v>
      </c>
      <c r="I21" s="310" t="s">
        <v>2478</v>
      </c>
      <c r="J21" s="259" t="s">
        <v>2479</v>
      </c>
      <c r="K21" s="315" t="s">
        <v>161</v>
      </c>
      <c r="L21" s="315"/>
      <c r="M21" s="324">
        <v>18000</v>
      </c>
      <c r="N21" s="324"/>
      <c r="O21" s="324">
        <v>18000</v>
      </c>
      <c r="P21" s="324"/>
      <c r="Q21" s="218" t="s">
        <v>2480</v>
      </c>
      <c r="R21" s="383" t="s">
        <v>2481</v>
      </c>
      <c r="S21" s="317"/>
    </row>
    <row r="22" spans="1:19" s="305" customFormat="1" x14ac:dyDescent="0.25">
      <c r="M22" s="306"/>
      <c r="N22" s="306"/>
      <c r="O22" s="306"/>
      <c r="P22" s="306"/>
    </row>
    <row r="23" spans="1:19" s="305" customFormat="1" x14ac:dyDescent="0.25">
      <c r="L23" s="465"/>
      <c r="M23" s="808" t="s">
        <v>618</v>
      </c>
      <c r="N23" s="757"/>
      <c r="O23" s="757" t="s">
        <v>619</v>
      </c>
      <c r="P23" s="758"/>
    </row>
    <row r="24" spans="1:19" s="305" customFormat="1" x14ac:dyDescent="0.25">
      <c r="L24" s="466"/>
      <c r="M24" s="464" t="s">
        <v>620</v>
      </c>
      <c r="N24" s="464" t="s">
        <v>621</v>
      </c>
      <c r="O24" s="464" t="s">
        <v>620</v>
      </c>
      <c r="P24" s="464" t="s">
        <v>621</v>
      </c>
    </row>
    <row r="25" spans="1:19" s="305" customFormat="1" x14ac:dyDescent="0.25">
      <c r="L25" s="473" t="s">
        <v>622</v>
      </c>
      <c r="M25" s="307">
        <v>7</v>
      </c>
      <c r="N25" s="308">
        <v>129096.99</v>
      </c>
      <c r="O25" s="309">
        <v>8</v>
      </c>
      <c r="P25" s="312">
        <v>237325.09</v>
      </c>
    </row>
    <row r="26" spans="1:19" s="305" customFormat="1" x14ac:dyDescent="0.25">
      <c r="M26" s="306"/>
      <c r="N26" s="306"/>
      <c r="O26" s="306"/>
      <c r="P26" s="306"/>
    </row>
    <row r="27" spans="1:19" s="305" customFormat="1" x14ac:dyDescent="0.25">
      <c r="M27" s="306"/>
      <c r="N27" s="306"/>
      <c r="O27" s="306"/>
      <c r="P27" s="306"/>
    </row>
    <row r="28" spans="1:19" s="305" customFormat="1" x14ac:dyDescent="0.25">
      <c r="M28" s="306"/>
      <c r="N28" s="306"/>
      <c r="O28" s="306"/>
      <c r="P28" s="306"/>
    </row>
    <row r="29" spans="1:19" s="305" customFormat="1" x14ac:dyDescent="0.25">
      <c r="M29" s="306"/>
      <c r="N29" s="306"/>
      <c r="O29" s="306"/>
      <c r="P29" s="306"/>
    </row>
    <row r="30" spans="1:19" s="305" customFormat="1" x14ac:dyDescent="0.25">
      <c r="M30" s="306"/>
      <c r="N30" s="306"/>
      <c r="O30" s="306"/>
      <c r="P30" s="306"/>
    </row>
    <row r="31" spans="1:19" s="305" customFormat="1" x14ac:dyDescent="0.25">
      <c r="M31" s="306"/>
      <c r="N31" s="306"/>
      <c r="O31" s="306"/>
      <c r="P31" s="306"/>
    </row>
    <row r="32" spans="1:19" s="305" customFormat="1" x14ac:dyDescent="0.25">
      <c r="M32" s="306"/>
      <c r="N32" s="306"/>
      <c r="O32" s="306"/>
      <c r="P32" s="306"/>
    </row>
    <row r="33" spans="13:16" s="305" customFormat="1" x14ac:dyDescent="0.25">
      <c r="M33" s="306"/>
      <c r="N33" s="306"/>
      <c r="O33" s="306"/>
      <c r="P33" s="306"/>
    </row>
    <row r="34" spans="13:16" s="305" customFormat="1" x14ac:dyDescent="0.25">
      <c r="M34" s="306"/>
      <c r="N34" s="306"/>
      <c r="O34" s="306"/>
      <c r="P34" s="306"/>
    </row>
    <row r="35" spans="13:16" s="305" customFormat="1" x14ac:dyDescent="0.25">
      <c r="M35" s="306"/>
      <c r="N35" s="306"/>
      <c r="O35" s="306"/>
      <c r="P35" s="306"/>
    </row>
    <row r="36" spans="13:16" s="305" customFormat="1" x14ac:dyDescent="0.25">
      <c r="M36" s="306"/>
      <c r="N36" s="306"/>
      <c r="O36" s="306"/>
      <c r="P36" s="306"/>
    </row>
    <row r="37" spans="13:16" s="305" customFormat="1" x14ac:dyDescent="0.25">
      <c r="M37" s="306"/>
      <c r="N37" s="306"/>
      <c r="O37" s="306"/>
      <c r="P37" s="306"/>
    </row>
    <row r="38" spans="13:16" s="305" customFormat="1" x14ac:dyDescent="0.25">
      <c r="M38" s="306"/>
      <c r="N38" s="306"/>
      <c r="O38" s="306"/>
      <c r="P38" s="306"/>
    </row>
    <row r="39" spans="13:16" s="305" customFormat="1" x14ac:dyDescent="0.25">
      <c r="M39" s="306"/>
      <c r="N39" s="306"/>
      <c r="O39" s="306"/>
      <c r="P39" s="306"/>
    </row>
    <row r="40" spans="13:16" s="305" customFormat="1" x14ac:dyDescent="0.25">
      <c r="M40" s="306"/>
      <c r="N40" s="306"/>
      <c r="O40" s="306"/>
      <c r="P40" s="306"/>
    </row>
    <row r="41" spans="13:16" s="305" customFormat="1" x14ac:dyDescent="0.25">
      <c r="M41" s="306"/>
      <c r="N41" s="306"/>
      <c r="O41" s="306"/>
      <c r="P41" s="306"/>
    </row>
    <row r="42" spans="13:16" s="305" customFormat="1" x14ac:dyDescent="0.25">
      <c r="M42" s="306"/>
      <c r="N42" s="306"/>
      <c r="O42" s="306"/>
      <c r="P42" s="306"/>
    </row>
    <row r="43" spans="13:16" s="305" customFormat="1" x14ac:dyDescent="0.25">
      <c r="M43" s="306"/>
      <c r="N43" s="306"/>
      <c r="O43" s="306"/>
      <c r="P43" s="306"/>
    </row>
    <row r="44" spans="13:16" s="305" customFormat="1" x14ac:dyDescent="0.25">
      <c r="M44" s="306"/>
      <c r="N44" s="306"/>
      <c r="O44" s="306"/>
      <c r="P44" s="306"/>
    </row>
    <row r="45" spans="13:16" s="305" customFormat="1" x14ac:dyDescent="0.25">
      <c r="M45" s="306"/>
      <c r="N45" s="306"/>
      <c r="O45" s="306"/>
      <c r="P45" s="306"/>
    </row>
    <row r="46" spans="13:16" s="305" customFormat="1" x14ac:dyDescent="0.25">
      <c r="M46" s="306"/>
      <c r="N46" s="306"/>
      <c r="O46" s="306"/>
      <c r="P46" s="306"/>
    </row>
    <row r="47" spans="13:16" s="305" customFormat="1" x14ac:dyDescent="0.25">
      <c r="M47" s="306"/>
      <c r="N47" s="306"/>
      <c r="O47" s="306"/>
      <c r="P47" s="306"/>
    </row>
    <row r="48" spans="13:16" s="305" customFormat="1" x14ac:dyDescent="0.25">
      <c r="M48" s="306"/>
      <c r="N48" s="306"/>
      <c r="O48" s="306"/>
      <c r="P48" s="306"/>
    </row>
    <row r="49" spans="13:16" s="305" customFormat="1" x14ac:dyDescent="0.25">
      <c r="M49" s="306"/>
      <c r="N49" s="306"/>
      <c r="O49" s="306"/>
      <c r="P49" s="306"/>
    </row>
    <row r="50" spans="13:16" s="305" customFormat="1" x14ac:dyDescent="0.25">
      <c r="M50" s="306"/>
      <c r="N50" s="306"/>
      <c r="O50" s="306"/>
      <c r="P50" s="306"/>
    </row>
    <row r="51" spans="13:16" s="305" customFormat="1" x14ac:dyDescent="0.25">
      <c r="M51" s="306"/>
      <c r="N51" s="306"/>
      <c r="O51" s="306"/>
      <c r="P51" s="306"/>
    </row>
    <row r="52" spans="13:16" s="305" customFormat="1" x14ac:dyDescent="0.25">
      <c r="M52" s="306"/>
      <c r="N52" s="306"/>
      <c r="O52" s="306"/>
      <c r="P52" s="306"/>
    </row>
    <row r="53" spans="13:16" s="305" customFormat="1" x14ac:dyDescent="0.25">
      <c r="M53" s="306"/>
      <c r="N53" s="306"/>
      <c r="O53" s="306"/>
      <c r="P53" s="306"/>
    </row>
    <row r="54" spans="13:16" s="305" customFormat="1" x14ac:dyDescent="0.25">
      <c r="M54" s="306"/>
      <c r="N54" s="306"/>
      <c r="O54" s="306"/>
      <c r="P54" s="306"/>
    </row>
    <row r="55" spans="13:16" s="305" customFormat="1" x14ac:dyDescent="0.25">
      <c r="M55" s="306"/>
      <c r="N55" s="306"/>
      <c r="O55" s="306"/>
      <c r="P55" s="306"/>
    </row>
    <row r="56" spans="13:16" s="305" customFormat="1" x14ac:dyDescent="0.25">
      <c r="M56" s="306"/>
      <c r="N56" s="306"/>
      <c r="O56" s="306"/>
      <c r="P56" s="306"/>
    </row>
    <row r="57" spans="13:16" s="305" customFormat="1" x14ac:dyDescent="0.25">
      <c r="M57" s="306"/>
      <c r="N57" s="306"/>
      <c r="O57" s="306"/>
      <c r="P57" s="306"/>
    </row>
    <row r="58" spans="13:16" s="305" customFormat="1" x14ac:dyDescent="0.25">
      <c r="M58" s="306"/>
      <c r="N58" s="306"/>
      <c r="O58" s="306"/>
      <c r="P58" s="306"/>
    </row>
    <row r="59" spans="13:16" s="305" customFormat="1" x14ac:dyDescent="0.25">
      <c r="M59" s="306"/>
      <c r="N59" s="306"/>
      <c r="O59" s="306"/>
      <c r="P59" s="306"/>
    </row>
    <row r="60" spans="13:16" s="305" customFormat="1" x14ac:dyDescent="0.25">
      <c r="M60" s="306"/>
      <c r="N60" s="306"/>
      <c r="O60" s="306"/>
      <c r="P60" s="306"/>
    </row>
    <row r="61" spans="13:16" s="305" customFormat="1" x14ac:dyDescent="0.25">
      <c r="M61" s="306"/>
      <c r="N61" s="306"/>
      <c r="O61" s="306"/>
      <c r="P61" s="306"/>
    </row>
    <row r="62" spans="13:16" s="305" customFormat="1" x14ac:dyDescent="0.25">
      <c r="M62" s="306"/>
      <c r="N62" s="306"/>
      <c r="O62" s="306"/>
      <c r="P62" s="306"/>
    </row>
    <row r="63" spans="13:16" s="305" customFormat="1" x14ac:dyDescent="0.25">
      <c r="M63" s="306"/>
      <c r="N63" s="306"/>
      <c r="O63" s="306"/>
      <c r="P63" s="306"/>
    </row>
    <row r="64" spans="13:16" s="305" customFormat="1" x14ac:dyDescent="0.25">
      <c r="M64" s="306"/>
      <c r="N64" s="306"/>
      <c r="O64" s="306"/>
      <c r="P64" s="306"/>
    </row>
    <row r="65" spans="13:16" s="305" customFormat="1" x14ac:dyDescent="0.25">
      <c r="M65" s="306"/>
      <c r="N65" s="306"/>
      <c r="O65" s="306"/>
      <c r="P65" s="306"/>
    </row>
    <row r="66" spans="13:16" s="305" customFormat="1" x14ac:dyDescent="0.25">
      <c r="M66" s="306"/>
      <c r="N66" s="306"/>
      <c r="O66" s="306"/>
      <c r="P66" s="306"/>
    </row>
    <row r="67" spans="13:16" s="305" customFormat="1" x14ac:dyDescent="0.25">
      <c r="M67" s="306"/>
      <c r="N67" s="306"/>
      <c r="O67" s="306"/>
      <c r="P67" s="306"/>
    </row>
    <row r="68" spans="13:16" s="305" customFormat="1" x14ac:dyDescent="0.25">
      <c r="M68" s="306"/>
      <c r="N68" s="306"/>
      <c r="O68" s="306"/>
      <c r="P68" s="306"/>
    </row>
    <row r="69" spans="13:16" s="305" customFormat="1" x14ac:dyDescent="0.25">
      <c r="M69" s="306"/>
      <c r="N69" s="306"/>
      <c r="O69" s="306"/>
      <c r="P69" s="306"/>
    </row>
    <row r="70" spans="13:16" s="305" customFormat="1" x14ac:dyDescent="0.25">
      <c r="M70" s="306"/>
      <c r="N70" s="306"/>
      <c r="O70" s="306"/>
      <c r="P70" s="306"/>
    </row>
    <row r="71" spans="13:16" s="305" customFormat="1" x14ac:dyDescent="0.25">
      <c r="M71" s="306"/>
      <c r="N71" s="306"/>
      <c r="O71" s="306"/>
      <c r="P71" s="306"/>
    </row>
    <row r="72" spans="13:16" s="305" customFormat="1" x14ac:dyDescent="0.25">
      <c r="M72" s="306"/>
      <c r="N72" s="306"/>
      <c r="O72" s="306"/>
      <c r="P72" s="306"/>
    </row>
    <row r="73" spans="13:16" s="305" customFormat="1" x14ac:dyDescent="0.25">
      <c r="M73" s="306"/>
      <c r="N73" s="306"/>
      <c r="O73" s="306"/>
      <c r="P73" s="306"/>
    </row>
    <row r="74" spans="13:16" s="305" customFormat="1" x14ac:dyDescent="0.25">
      <c r="M74" s="306"/>
      <c r="N74" s="306"/>
      <c r="O74" s="306"/>
      <c r="P74" s="306"/>
    </row>
    <row r="75" spans="13:16" s="305" customFormat="1" x14ac:dyDescent="0.25">
      <c r="M75" s="306"/>
      <c r="N75" s="306"/>
      <c r="O75" s="306"/>
      <c r="P75" s="306"/>
    </row>
    <row r="76" spans="13:16" s="305" customFormat="1" x14ac:dyDescent="0.25">
      <c r="M76" s="306"/>
      <c r="N76" s="306"/>
      <c r="O76" s="306"/>
      <c r="P76" s="306"/>
    </row>
    <row r="77" spans="13:16" s="305" customFormat="1" x14ac:dyDescent="0.25">
      <c r="M77" s="306"/>
      <c r="N77" s="306"/>
      <c r="O77" s="306"/>
      <c r="P77" s="306"/>
    </row>
    <row r="78" spans="13:16" s="305" customFormat="1" x14ac:dyDescent="0.25">
      <c r="M78" s="306"/>
      <c r="N78" s="306"/>
      <c r="O78" s="306"/>
      <c r="P78" s="306"/>
    </row>
    <row r="79" spans="13:16" s="305" customFormat="1" x14ac:dyDescent="0.25">
      <c r="M79" s="306"/>
      <c r="N79" s="306"/>
      <c r="O79" s="306"/>
      <c r="P79" s="306"/>
    </row>
    <row r="80" spans="13:16" s="305" customFormat="1" x14ac:dyDescent="0.25">
      <c r="M80" s="306"/>
      <c r="N80" s="306"/>
      <c r="O80" s="306"/>
      <c r="P80" s="306"/>
    </row>
    <row r="81" spans="13:16" s="305" customFormat="1" x14ac:dyDescent="0.25">
      <c r="M81" s="306"/>
      <c r="N81" s="306"/>
      <c r="O81" s="306"/>
      <c r="P81" s="306"/>
    </row>
    <row r="82" spans="13:16" s="305" customFormat="1" x14ac:dyDescent="0.25">
      <c r="M82" s="306"/>
      <c r="N82" s="306"/>
      <c r="O82" s="306"/>
      <c r="P82" s="306"/>
    </row>
    <row r="83" spans="13:16" s="305" customFormat="1" x14ac:dyDescent="0.25">
      <c r="M83" s="306"/>
      <c r="N83" s="306"/>
      <c r="O83" s="306"/>
      <c r="P83" s="306"/>
    </row>
    <row r="84" spans="13:16" s="305" customFormat="1" x14ac:dyDescent="0.25">
      <c r="M84" s="306"/>
      <c r="N84" s="306"/>
      <c r="O84" s="306"/>
      <c r="P84" s="306"/>
    </row>
    <row r="85" spans="13:16" s="305" customFormat="1" x14ac:dyDescent="0.25">
      <c r="M85" s="306"/>
      <c r="N85" s="306"/>
      <c r="O85" s="306"/>
      <c r="P85" s="306"/>
    </row>
    <row r="86" spans="13:16" s="305" customFormat="1" x14ac:dyDescent="0.25">
      <c r="M86" s="306"/>
      <c r="N86" s="306"/>
      <c r="O86" s="306"/>
      <c r="P86" s="306"/>
    </row>
    <row r="87" spans="13:16" s="305" customFormat="1" x14ac:dyDescent="0.25">
      <c r="M87" s="306"/>
      <c r="N87" s="306"/>
      <c r="O87" s="306"/>
      <c r="P87" s="306"/>
    </row>
    <row r="88" spans="13:16" s="305" customFormat="1" x14ac:dyDescent="0.25">
      <c r="M88" s="306"/>
      <c r="N88" s="306"/>
      <c r="O88" s="306"/>
      <c r="P88" s="306"/>
    </row>
    <row r="89" spans="13:16" s="305" customFormat="1" x14ac:dyDescent="0.25">
      <c r="M89" s="306"/>
      <c r="N89" s="306"/>
      <c r="O89" s="306"/>
      <c r="P89" s="306"/>
    </row>
    <row r="90" spans="13:16" s="305" customFormat="1" x14ac:dyDescent="0.25">
      <c r="M90" s="306"/>
      <c r="N90" s="306"/>
      <c r="O90" s="306"/>
      <c r="P90" s="306"/>
    </row>
    <row r="91" spans="13:16" s="305" customFormat="1" x14ac:dyDescent="0.25">
      <c r="M91" s="306"/>
      <c r="N91" s="306"/>
      <c r="O91" s="306"/>
      <c r="P91" s="306"/>
    </row>
    <row r="92" spans="13:16" s="305" customFormat="1" x14ac:dyDescent="0.25">
      <c r="M92" s="306"/>
      <c r="N92" s="306"/>
      <c r="O92" s="306"/>
      <c r="P92" s="306"/>
    </row>
    <row r="93" spans="13:16" s="305" customFormat="1" x14ac:dyDescent="0.25">
      <c r="M93" s="306"/>
      <c r="N93" s="306"/>
      <c r="O93" s="306"/>
      <c r="P93" s="306"/>
    </row>
    <row r="94" spans="13:16" s="305" customFormat="1" x14ac:dyDescent="0.25">
      <c r="M94" s="306"/>
      <c r="N94" s="306"/>
      <c r="O94" s="306"/>
      <c r="P94" s="306"/>
    </row>
    <row r="95" spans="13:16" s="305" customFormat="1" x14ac:dyDescent="0.25">
      <c r="M95" s="306"/>
      <c r="N95" s="306"/>
      <c r="O95" s="306"/>
      <c r="P95" s="306"/>
    </row>
    <row r="96" spans="13:16" s="305" customFormat="1" x14ac:dyDescent="0.25">
      <c r="M96" s="306"/>
      <c r="N96" s="306"/>
      <c r="O96" s="306"/>
      <c r="P96" s="306"/>
    </row>
    <row r="97" spans="13:16" s="305" customFormat="1" x14ac:dyDescent="0.25">
      <c r="M97" s="306"/>
      <c r="N97" s="306"/>
      <c r="O97" s="306"/>
      <c r="P97" s="306"/>
    </row>
    <row r="98" spans="13:16" s="305" customFormat="1" x14ac:dyDescent="0.25">
      <c r="M98" s="306"/>
      <c r="N98" s="306"/>
      <c r="O98" s="306"/>
      <c r="P98" s="306"/>
    </row>
    <row r="99" spans="13:16" s="305" customFormat="1" x14ac:dyDescent="0.25">
      <c r="M99" s="306"/>
      <c r="N99" s="306"/>
      <c r="O99" s="306"/>
      <c r="P99" s="306"/>
    </row>
  </sheetData>
  <mergeCells count="16">
    <mergeCell ref="F4:F5"/>
    <mergeCell ref="G4:G5"/>
    <mergeCell ref="H4:I4"/>
    <mergeCell ref="J4:J5"/>
    <mergeCell ref="K4:L4"/>
    <mergeCell ref="A4:A5"/>
    <mergeCell ref="B4:B5"/>
    <mergeCell ref="C4:C5"/>
    <mergeCell ref="D4:D5"/>
    <mergeCell ref="E4:E5"/>
    <mergeCell ref="M23:N23"/>
    <mergeCell ref="O23:P23"/>
    <mergeCell ref="Q4:Q5"/>
    <mergeCell ref="R4:R5"/>
    <mergeCell ref="O4:P4"/>
    <mergeCell ref="M4:N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S21"/>
  <sheetViews>
    <sheetView zoomScale="60" zoomScaleNormal="60" workbookViewId="0">
      <selection activeCell="A3" sqref="A3"/>
    </sheetView>
  </sheetViews>
  <sheetFormatPr defaultRowHeight="15" x14ac:dyDescent="0.25"/>
  <cols>
    <col min="1" max="1" width="4.7109375" customWidth="1"/>
    <col min="2" max="2" width="12.7109375" customWidth="1"/>
    <col min="3" max="3" width="13.28515625" customWidth="1"/>
    <col min="4" max="4" width="13.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00" t="s">
        <v>3466</v>
      </c>
    </row>
    <row r="4" spans="1:19" s="303"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302"/>
    </row>
    <row r="5" spans="1:19" s="303"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302"/>
    </row>
    <row r="6" spans="1:19" s="303"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302"/>
    </row>
    <row r="7" spans="1:19" s="385" customFormat="1" ht="267" customHeight="1" x14ac:dyDescent="0.25">
      <c r="A7" s="378">
        <v>1</v>
      </c>
      <c r="B7" s="314" t="s">
        <v>2482</v>
      </c>
      <c r="C7" s="314">
        <v>1</v>
      </c>
      <c r="D7" s="314">
        <v>13</v>
      </c>
      <c r="E7" s="314" t="s">
        <v>2483</v>
      </c>
      <c r="F7" s="314" t="s">
        <v>2484</v>
      </c>
      <c r="G7" s="314" t="s">
        <v>472</v>
      </c>
      <c r="H7" s="315" t="s">
        <v>62</v>
      </c>
      <c r="I7" s="310" t="s">
        <v>38</v>
      </c>
      <c r="J7" s="314" t="s">
        <v>2485</v>
      </c>
      <c r="K7" s="315" t="s">
        <v>949</v>
      </c>
      <c r="L7" s="315"/>
      <c r="M7" s="324">
        <v>120000</v>
      </c>
      <c r="N7" s="324"/>
      <c r="O7" s="324">
        <v>50270</v>
      </c>
      <c r="P7" s="324"/>
      <c r="Q7" s="314" t="s">
        <v>2486</v>
      </c>
      <c r="R7" s="314" t="s">
        <v>2487</v>
      </c>
      <c r="S7" s="84"/>
    </row>
    <row r="8" spans="1:19" s="385" customFormat="1" ht="193.5" customHeight="1" x14ac:dyDescent="0.25">
      <c r="A8" s="314">
        <v>2</v>
      </c>
      <c r="B8" s="314" t="s">
        <v>99</v>
      </c>
      <c r="C8" s="314">
        <v>1</v>
      </c>
      <c r="D8" s="314">
        <v>13</v>
      </c>
      <c r="E8" s="222" t="s">
        <v>2488</v>
      </c>
      <c r="F8" s="314" t="s">
        <v>2489</v>
      </c>
      <c r="G8" s="314" t="s">
        <v>143</v>
      </c>
      <c r="H8" s="314" t="s">
        <v>143</v>
      </c>
      <c r="I8" s="310" t="s">
        <v>38</v>
      </c>
      <c r="J8" s="314" t="s">
        <v>2490</v>
      </c>
      <c r="K8" s="315" t="s">
        <v>1915</v>
      </c>
      <c r="L8" s="315"/>
      <c r="M8" s="324">
        <v>60000</v>
      </c>
      <c r="N8" s="324"/>
      <c r="O8" s="324">
        <v>60000</v>
      </c>
      <c r="P8" s="324"/>
      <c r="Q8" s="314" t="s">
        <v>2486</v>
      </c>
      <c r="R8" s="314" t="s">
        <v>2487</v>
      </c>
      <c r="S8" s="84"/>
    </row>
    <row r="9" spans="1:19" s="305" customFormat="1" ht="105" x14ac:dyDescent="0.25">
      <c r="A9" s="314">
        <v>3</v>
      </c>
      <c r="B9" s="314" t="s">
        <v>99</v>
      </c>
      <c r="C9" s="314">
        <v>3</v>
      </c>
      <c r="D9" s="314">
        <v>10</v>
      </c>
      <c r="E9" s="222" t="s">
        <v>2491</v>
      </c>
      <c r="F9" s="314" t="s">
        <v>2492</v>
      </c>
      <c r="G9" s="314" t="s">
        <v>2493</v>
      </c>
      <c r="H9" s="314" t="s">
        <v>2493</v>
      </c>
      <c r="I9" s="310" t="s">
        <v>38</v>
      </c>
      <c r="J9" s="314" t="s">
        <v>2494</v>
      </c>
      <c r="K9" s="315" t="s">
        <v>949</v>
      </c>
      <c r="L9" s="315"/>
      <c r="M9" s="324">
        <v>25000</v>
      </c>
      <c r="N9" s="324"/>
      <c r="O9" s="324">
        <v>25000</v>
      </c>
      <c r="P9" s="324"/>
      <c r="Q9" s="314" t="s">
        <v>2486</v>
      </c>
      <c r="R9" s="314" t="s">
        <v>2487</v>
      </c>
    </row>
    <row r="10" spans="1:19" s="305" customFormat="1" ht="150" x14ac:dyDescent="0.25">
      <c r="A10" s="314">
        <v>4</v>
      </c>
      <c r="B10" s="314" t="s">
        <v>702</v>
      </c>
      <c r="C10" s="314">
        <v>1</v>
      </c>
      <c r="D10" s="314">
        <v>3</v>
      </c>
      <c r="E10" s="222" t="s">
        <v>2495</v>
      </c>
      <c r="F10" s="314" t="s">
        <v>2496</v>
      </c>
      <c r="G10" s="314" t="s">
        <v>788</v>
      </c>
      <c r="H10" s="314" t="s">
        <v>788</v>
      </c>
      <c r="I10" s="310" t="s">
        <v>38</v>
      </c>
      <c r="J10" s="314" t="s">
        <v>2497</v>
      </c>
      <c r="K10" s="315" t="s">
        <v>376</v>
      </c>
      <c r="L10" s="315"/>
      <c r="M10" s="324">
        <v>40000</v>
      </c>
      <c r="N10" s="324"/>
      <c r="O10" s="324">
        <v>40000</v>
      </c>
      <c r="P10" s="324"/>
      <c r="Q10" s="314" t="s">
        <v>2486</v>
      </c>
      <c r="R10" s="314" t="s">
        <v>2487</v>
      </c>
    </row>
    <row r="11" spans="1:19" s="305" customFormat="1" ht="105" x14ac:dyDescent="0.25">
      <c r="A11" s="314">
        <v>5</v>
      </c>
      <c r="B11" s="314" t="s">
        <v>702</v>
      </c>
      <c r="C11" s="314">
        <v>5</v>
      </c>
      <c r="D11" s="314">
        <v>11</v>
      </c>
      <c r="E11" s="222" t="s">
        <v>2498</v>
      </c>
      <c r="F11" s="314" t="s">
        <v>2499</v>
      </c>
      <c r="G11" s="314" t="s">
        <v>781</v>
      </c>
      <c r="H11" s="314" t="s">
        <v>781</v>
      </c>
      <c r="I11" s="310" t="s">
        <v>38</v>
      </c>
      <c r="J11" s="314" t="s">
        <v>2500</v>
      </c>
      <c r="K11" s="315" t="s">
        <v>376</v>
      </c>
      <c r="L11" s="315"/>
      <c r="M11" s="324">
        <v>20000</v>
      </c>
      <c r="N11" s="324"/>
      <c r="O11" s="324">
        <v>20000</v>
      </c>
      <c r="P11" s="324"/>
      <c r="Q11" s="314" t="s">
        <v>2486</v>
      </c>
      <c r="R11" s="314" t="s">
        <v>2487</v>
      </c>
    </row>
    <row r="12" spans="1:19" s="385" customFormat="1" ht="83.25" customHeight="1" x14ac:dyDescent="0.25">
      <c r="A12" s="378">
        <v>6</v>
      </c>
      <c r="B12" s="314">
        <v>6</v>
      </c>
      <c r="C12" s="314">
        <v>5</v>
      </c>
      <c r="D12" s="386">
        <v>4</v>
      </c>
      <c r="E12" s="387" t="s">
        <v>2501</v>
      </c>
      <c r="F12" s="80" t="s">
        <v>2502</v>
      </c>
      <c r="G12" s="314" t="s">
        <v>379</v>
      </c>
      <c r="H12" s="315" t="s">
        <v>379</v>
      </c>
      <c r="I12" s="310" t="s">
        <v>38</v>
      </c>
      <c r="J12" s="222" t="s">
        <v>2503</v>
      </c>
      <c r="K12" s="315" t="s">
        <v>235</v>
      </c>
      <c r="L12" s="315"/>
      <c r="M12" s="324">
        <v>31833.439999999999</v>
      </c>
      <c r="N12" s="324"/>
      <c r="O12" s="324">
        <v>31833.439999999999</v>
      </c>
      <c r="P12" s="324"/>
      <c r="Q12" s="388" t="s">
        <v>2504</v>
      </c>
      <c r="R12" s="314" t="s">
        <v>2505</v>
      </c>
      <c r="S12" s="84"/>
    </row>
    <row r="13" spans="1:19" s="385" customFormat="1" ht="163.5" customHeight="1" x14ac:dyDescent="0.25">
      <c r="A13" s="314">
        <v>7</v>
      </c>
      <c r="B13" s="314">
        <v>1</v>
      </c>
      <c r="C13" s="314">
        <v>1</v>
      </c>
      <c r="D13" s="314">
        <v>6</v>
      </c>
      <c r="E13" s="260" t="s">
        <v>2506</v>
      </c>
      <c r="F13" s="314" t="s">
        <v>2507</v>
      </c>
      <c r="G13" s="314" t="s">
        <v>62</v>
      </c>
      <c r="H13" s="314" t="s">
        <v>62</v>
      </c>
      <c r="I13" s="310" t="s">
        <v>38</v>
      </c>
      <c r="J13" s="314" t="s">
        <v>2508</v>
      </c>
      <c r="K13" s="315" t="s">
        <v>228</v>
      </c>
      <c r="L13" s="315"/>
      <c r="M13" s="324">
        <v>77312.98</v>
      </c>
      <c r="N13" s="324"/>
      <c r="O13" s="324">
        <v>63198.73</v>
      </c>
      <c r="P13" s="324"/>
      <c r="Q13" s="314" t="s">
        <v>2509</v>
      </c>
      <c r="R13" s="314" t="s">
        <v>2510</v>
      </c>
      <c r="S13" s="84"/>
    </row>
    <row r="14" spans="1:19" s="385" customFormat="1" ht="108.75" customHeight="1" x14ac:dyDescent="0.25">
      <c r="A14" s="314">
        <v>8</v>
      </c>
      <c r="B14" s="314">
        <v>1</v>
      </c>
      <c r="C14" s="314">
        <v>1</v>
      </c>
      <c r="D14" s="314">
        <v>6</v>
      </c>
      <c r="E14" s="222" t="s">
        <v>2511</v>
      </c>
      <c r="F14" s="314" t="s">
        <v>2512</v>
      </c>
      <c r="G14" s="314" t="s">
        <v>1620</v>
      </c>
      <c r="H14" s="314" t="s">
        <v>1620</v>
      </c>
      <c r="I14" s="310" t="s">
        <v>38</v>
      </c>
      <c r="J14" s="314" t="s">
        <v>2513</v>
      </c>
      <c r="K14" s="315" t="s">
        <v>1012</v>
      </c>
      <c r="L14" s="315"/>
      <c r="M14" s="324">
        <v>17269.810000000001</v>
      </c>
      <c r="N14" s="324"/>
      <c r="O14" s="324">
        <v>11569.81</v>
      </c>
      <c r="P14" s="324"/>
      <c r="Q14" s="85" t="s">
        <v>41</v>
      </c>
      <c r="R14" s="314" t="s">
        <v>90</v>
      </c>
      <c r="S14" s="84"/>
    </row>
    <row r="15" spans="1:19" s="385" customFormat="1" ht="67.5" customHeight="1" x14ac:dyDescent="0.25">
      <c r="A15" s="314">
        <v>9</v>
      </c>
      <c r="B15" s="314">
        <v>6</v>
      </c>
      <c r="C15" s="314">
        <v>1.3</v>
      </c>
      <c r="D15" s="314">
        <v>13</v>
      </c>
      <c r="E15" s="218" t="s">
        <v>2514</v>
      </c>
      <c r="F15" s="314" t="s">
        <v>2515</v>
      </c>
      <c r="G15" s="314" t="s">
        <v>2516</v>
      </c>
      <c r="H15" s="314" t="s">
        <v>2517</v>
      </c>
      <c r="I15" s="310" t="s">
        <v>2518</v>
      </c>
      <c r="J15" s="314" t="s">
        <v>2519</v>
      </c>
      <c r="K15" s="315" t="s">
        <v>2520</v>
      </c>
      <c r="L15" s="315"/>
      <c r="M15" s="324">
        <v>54647.21</v>
      </c>
      <c r="N15" s="324"/>
      <c r="O15" s="324">
        <v>48497.21</v>
      </c>
      <c r="P15" s="389"/>
      <c r="Q15" s="326" t="s">
        <v>2509</v>
      </c>
      <c r="R15" s="80" t="s">
        <v>2510</v>
      </c>
      <c r="S15" s="84"/>
    </row>
    <row r="16" spans="1:19" s="392" customFormat="1" ht="134.25" customHeight="1" x14ac:dyDescent="0.2">
      <c r="A16" s="314">
        <v>10</v>
      </c>
      <c r="B16" s="314">
        <v>4</v>
      </c>
      <c r="C16" s="314">
        <v>1</v>
      </c>
      <c r="D16" s="314">
        <v>13</v>
      </c>
      <c r="E16" s="390" t="s">
        <v>2521</v>
      </c>
      <c r="F16" s="222" t="s">
        <v>2522</v>
      </c>
      <c r="G16" s="314" t="s">
        <v>379</v>
      </c>
      <c r="H16" s="314" t="s">
        <v>379</v>
      </c>
      <c r="I16" s="310" t="s">
        <v>38</v>
      </c>
      <c r="J16" s="314" t="s">
        <v>2523</v>
      </c>
      <c r="K16" s="315" t="s">
        <v>219</v>
      </c>
      <c r="L16" s="315"/>
      <c r="M16" s="324">
        <v>3257.28</v>
      </c>
      <c r="N16" s="324"/>
      <c r="O16" s="324">
        <v>3257.28</v>
      </c>
      <c r="P16" s="324"/>
      <c r="Q16" s="314" t="s">
        <v>2524</v>
      </c>
      <c r="R16" s="314" t="s">
        <v>2525</v>
      </c>
      <c r="S16" s="391"/>
    </row>
    <row r="17" spans="13:16" s="305" customFormat="1" x14ac:dyDescent="0.25">
      <c r="M17" s="306"/>
      <c r="N17" s="306"/>
      <c r="O17" s="306"/>
      <c r="P17" s="306"/>
    </row>
    <row r="18" spans="13:16" s="305" customFormat="1" x14ac:dyDescent="0.25">
      <c r="M18" s="808" t="s">
        <v>618</v>
      </c>
      <c r="N18" s="757"/>
      <c r="O18" s="757" t="s">
        <v>619</v>
      </c>
      <c r="P18" s="758"/>
    </row>
    <row r="19" spans="13:16" s="305" customFormat="1" x14ac:dyDescent="0.25">
      <c r="M19" s="464" t="s">
        <v>620</v>
      </c>
      <c r="N19" s="464" t="s">
        <v>621</v>
      </c>
      <c r="O19" s="464" t="s">
        <v>620</v>
      </c>
      <c r="P19" s="464" t="s">
        <v>621</v>
      </c>
    </row>
    <row r="20" spans="13:16" s="305" customFormat="1" x14ac:dyDescent="0.25">
      <c r="M20" s="307">
        <v>5</v>
      </c>
      <c r="N20" s="308">
        <v>195270</v>
      </c>
      <c r="O20" s="309">
        <v>5</v>
      </c>
      <c r="P20" s="312">
        <v>158356.47</v>
      </c>
    </row>
    <row r="21" spans="13:16" s="305" customFormat="1" x14ac:dyDescent="0.25">
      <c r="M21" s="306"/>
      <c r="N21" s="306"/>
      <c r="O21" s="306"/>
      <c r="P21" s="306"/>
    </row>
  </sheetData>
  <mergeCells count="16">
    <mergeCell ref="F4:F5"/>
    <mergeCell ref="A4:A5"/>
    <mergeCell ref="B4:B5"/>
    <mergeCell ref="C4:C5"/>
    <mergeCell ref="D4:D5"/>
    <mergeCell ref="E4:E5"/>
    <mergeCell ref="Q4:Q5"/>
    <mergeCell ref="R4:R5"/>
    <mergeCell ref="M18:N18"/>
    <mergeCell ref="O18:P18"/>
    <mergeCell ref="G4:G5"/>
    <mergeCell ref="H4:I4"/>
    <mergeCell ref="J4:J5"/>
    <mergeCell ref="K4:L4"/>
    <mergeCell ref="M4:N4"/>
    <mergeCell ref="O4:P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121"/>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3.7109375" customWidth="1"/>
    <col min="9" max="9" width="10.42578125" customWidth="1"/>
    <col min="10" max="10" width="29.7109375" customWidth="1"/>
    <col min="11" max="11" width="10.7109375" customWidth="1"/>
    <col min="12" max="12" width="14.140625" customWidth="1"/>
    <col min="13" max="16" width="14.7109375" customWidth="1"/>
    <col min="17" max="17" width="22.28515625" customWidth="1"/>
    <col min="18" max="18" width="22.5703125" bestFit="1"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00" t="s">
        <v>3467</v>
      </c>
    </row>
    <row r="4" spans="1:19" s="394" customFormat="1" ht="59.25" customHeight="1" x14ac:dyDescent="0.25">
      <c r="A4" s="914" t="s">
        <v>0</v>
      </c>
      <c r="B4" s="916" t="s">
        <v>1</v>
      </c>
      <c r="C4" s="916" t="s">
        <v>2</v>
      </c>
      <c r="D4" s="916" t="s">
        <v>3</v>
      </c>
      <c r="E4" s="914" t="s">
        <v>4</v>
      </c>
      <c r="F4" s="914" t="s">
        <v>5</v>
      </c>
      <c r="G4" s="914" t="s">
        <v>6</v>
      </c>
      <c r="H4" s="918" t="s">
        <v>7</v>
      </c>
      <c r="I4" s="918"/>
      <c r="J4" s="914" t="s">
        <v>8</v>
      </c>
      <c r="K4" s="919" t="s">
        <v>9</v>
      </c>
      <c r="L4" s="758"/>
      <c r="M4" s="920" t="s">
        <v>10</v>
      </c>
      <c r="N4" s="920"/>
      <c r="O4" s="920" t="s">
        <v>11</v>
      </c>
      <c r="P4" s="920"/>
      <c r="Q4" s="914" t="s">
        <v>12</v>
      </c>
      <c r="R4" s="916" t="s">
        <v>13</v>
      </c>
      <c r="S4" s="393"/>
    </row>
    <row r="5" spans="1:19" s="394" customFormat="1" ht="20.25" customHeight="1" x14ac:dyDescent="0.25">
      <c r="A5" s="915"/>
      <c r="B5" s="917"/>
      <c r="C5" s="917"/>
      <c r="D5" s="917"/>
      <c r="E5" s="915"/>
      <c r="F5" s="915"/>
      <c r="G5" s="915"/>
      <c r="H5" s="479" t="s">
        <v>14</v>
      </c>
      <c r="I5" s="479" t="s">
        <v>15</v>
      </c>
      <c r="J5" s="915"/>
      <c r="K5" s="480">
        <v>2018</v>
      </c>
      <c r="L5" s="480">
        <v>2019</v>
      </c>
      <c r="M5" s="481">
        <v>2018</v>
      </c>
      <c r="N5" s="481">
        <v>2019</v>
      </c>
      <c r="O5" s="481">
        <v>2018</v>
      </c>
      <c r="P5" s="481">
        <v>2019</v>
      </c>
      <c r="Q5" s="915"/>
      <c r="R5" s="917"/>
      <c r="S5" s="393"/>
    </row>
    <row r="6" spans="1:19" s="394" customFormat="1" ht="15.75" customHeight="1" x14ac:dyDescent="0.25">
      <c r="A6" s="482" t="s">
        <v>16</v>
      </c>
      <c r="B6" s="479" t="s">
        <v>17</v>
      </c>
      <c r="C6" s="479" t="s">
        <v>18</v>
      </c>
      <c r="D6" s="479" t="s">
        <v>19</v>
      </c>
      <c r="E6" s="482" t="s">
        <v>20</v>
      </c>
      <c r="F6" s="482" t="s">
        <v>21</v>
      </c>
      <c r="G6" s="482" t="s">
        <v>22</v>
      </c>
      <c r="H6" s="479" t="s">
        <v>23</v>
      </c>
      <c r="I6" s="479" t="s">
        <v>24</v>
      </c>
      <c r="J6" s="482" t="s">
        <v>25</v>
      </c>
      <c r="K6" s="480" t="s">
        <v>26</v>
      </c>
      <c r="L6" s="480" t="s">
        <v>27</v>
      </c>
      <c r="M6" s="484" t="s">
        <v>28</v>
      </c>
      <c r="N6" s="484" t="s">
        <v>29</v>
      </c>
      <c r="O6" s="484" t="s">
        <v>30</v>
      </c>
      <c r="P6" s="484" t="s">
        <v>31</v>
      </c>
      <c r="Q6" s="482" t="s">
        <v>32</v>
      </c>
      <c r="R6" s="479" t="s">
        <v>33</v>
      </c>
      <c r="S6" s="393"/>
    </row>
    <row r="7" spans="1:19" s="304" customFormat="1" ht="112.5" customHeight="1" x14ac:dyDescent="0.25">
      <c r="A7" s="326">
        <v>1</v>
      </c>
      <c r="B7" s="316" t="s">
        <v>702</v>
      </c>
      <c r="C7" s="316" t="s">
        <v>2526</v>
      </c>
      <c r="D7" s="316">
        <v>3</v>
      </c>
      <c r="E7" s="316" t="s">
        <v>2527</v>
      </c>
      <c r="F7" s="316" t="s">
        <v>2528</v>
      </c>
      <c r="G7" s="57" t="s">
        <v>915</v>
      </c>
      <c r="H7" s="326" t="s">
        <v>2529</v>
      </c>
      <c r="I7" s="326" t="s">
        <v>2530</v>
      </c>
      <c r="J7" s="326" t="s">
        <v>2531</v>
      </c>
      <c r="K7" s="220" t="s">
        <v>466</v>
      </c>
      <c r="L7" s="220"/>
      <c r="M7" s="220">
        <v>50000</v>
      </c>
      <c r="N7" s="220"/>
      <c r="O7" s="220">
        <v>50000</v>
      </c>
      <c r="P7" s="220"/>
      <c r="Q7" s="316" t="s">
        <v>2532</v>
      </c>
      <c r="R7" s="316" t="s">
        <v>2533</v>
      </c>
      <c r="S7" s="317"/>
    </row>
    <row r="8" spans="1:19" s="304" customFormat="1" ht="90" x14ac:dyDescent="0.25">
      <c r="A8" s="326">
        <v>2</v>
      </c>
      <c r="B8" s="316" t="s">
        <v>702</v>
      </c>
      <c r="C8" s="316" t="s">
        <v>2526</v>
      </c>
      <c r="D8" s="316">
        <v>3</v>
      </c>
      <c r="E8" s="316" t="s">
        <v>2534</v>
      </c>
      <c r="F8" s="316" t="s">
        <v>2528</v>
      </c>
      <c r="G8" s="316" t="s">
        <v>2535</v>
      </c>
      <c r="H8" s="316" t="s">
        <v>2536</v>
      </c>
      <c r="I8" s="326">
        <v>11</v>
      </c>
      <c r="J8" s="326" t="s">
        <v>2531</v>
      </c>
      <c r="K8" s="220" t="s">
        <v>466</v>
      </c>
      <c r="L8" s="220"/>
      <c r="M8" s="220">
        <v>30000</v>
      </c>
      <c r="N8" s="220"/>
      <c r="O8" s="220">
        <v>30000</v>
      </c>
      <c r="P8" s="220"/>
      <c r="Q8" s="316" t="s">
        <v>2532</v>
      </c>
      <c r="R8" s="316" t="s">
        <v>2537</v>
      </c>
      <c r="S8" s="317"/>
    </row>
    <row r="9" spans="1:19" s="305" customFormat="1" ht="57" customHeight="1" x14ac:dyDescent="0.25">
      <c r="A9" s="326">
        <v>3</v>
      </c>
      <c r="B9" s="326" t="s">
        <v>702</v>
      </c>
      <c r="C9" s="326">
        <v>5</v>
      </c>
      <c r="D9" s="326">
        <v>4</v>
      </c>
      <c r="E9" s="316" t="s">
        <v>2538</v>
      </c>
      <c r="F9" s="329" t="s">
        <v>2539</v>
      </c>
      <c r="G9" s="316" t="s">
        <v>2540</v>
      </c>
      <c r="H9" s="316" t="s">
        <v>2541</v>
      </c>
      <c r="I9" s="326">
        <v>1</v>
      </c>
      <c r="J9" s="326" t="s">
        <v>1343</v>
      </c>
      <c r="K9" s="326" t="s">
        <v>466</v>
      </c>
      <c r="L9" s="326"/>
      <c r="M9" s="220">
        <v>10000</v>
      </c>
      <c r="N9" s="220"/>
      <c r="O9" s="220">
        <v>10000</v>
      </c>
      <c r="P9" s="220"/>
      <c r="Q9" s="316" t="s">
        <v>2532</v>
      </c>
      <c r="R9" s="316" t="s">
        <v>2533</v>
      </c>
    </row>
    <row r="10" spans="1:19" s="305" customFormat="1" ht="143.25" customHeight="1" x14ac:dyDescent="0.25">
      <c r="A10" s="326">
        <v>4</v>
      </c>
      <c r="B10" s="326" t="s">
        <v>702</v>
      </c>
      <c r="C10" s="326">
        <v>5</v>
      </c>
      <c r="D10" s="326">
        <v>4</v>
      </c>
      <c r="E10" s="316" t="s">
        <v>2542</v>
      </c>
      <c r="F10" s="329" t="s">
        <v>2543</v>
      </c>
      <c r="G10" s="316" t="s">
        <v>2544</v>
      </c>
      <c r="H10" s="316" t="s">
        <v>1485</v>
      </c>
      <c r="I10" s="326">
        <v>1</v>
      </c>
      <c r="J10" s="326" t="s">
        <v>1343</v>
      </c>
      <c r="K10" s="326" t="s">
        <v>719</v>
      </c>
      <c r="L10" s="326"/>
      <c r="M10" s="220">
        <v>75000</v>
      </c>
      <c r="N10" s="220"/>
      <c r="O10" s="220">
        <v>75000</v>
      </c>
      <c r="P10" s="220"/>
      <c r="Q10" s="316" t="s">
        <v>2532</v>
      </c>
      <c r="R10" s="316" t="s">
        <v>2533</v>
      </c>
    </row>
    <row r="11" spans="1:19" s="305" customFormat="1" ht="99.75" customHeight="1" x14ac:dyDescent="0.25">
      <c r="A11" s="395">
        <v>5</v>
      </c>
      <c r="B11" s="326" t="s">
        <v>702</v>
      </c>
      <c r="C11" s="326">
        <v>5</v>
      </c>
      <c r="D11" s="326">
        <v>4</v>
      </c>
      <c r="E11" s="316" t="s">
        <v>2545</v>
      </c>
      <c r="F11" s="329" t="s">
        <v>2546</v>
      </c>
      <c r="G11" s="316" t="s">
        <v>2544</v>
      </c>
      <c r="H11" s="316" t="s">
        <v>1485</v>
      </c>
      <c r="I11" s="326">
        <v>1</v>
      </c>
      <c r="J11" s="326" t="s">
        <v>1343</v>
      </c>
      <c r="K11" s="326" t="s">
        <v>105</v>
      </c>
      <c r="L11" s="326"/>
      <c r="M11" s="220">
        <v>15000</v>
      </c>
      <c r="N11" s="220"/>
      <c r="O11" s="220">
        <v>15000</v>
      </c>
      <c r="P11" s="220"/>
      <c r="Q11" s="316" t="s">
        <v>2532</v>
      </c>
      <c r="R11" s="316" t="s">
        <v>2533</v>
      </c>
    </row>
    <row r="12" spans="1:19" s="11" customFormat="1" ht="135" x14ac:dyDescent="0.25">
      <c r="A12" s="519">
        <v>6</v>
      </c>
      <c r="B12" s="519" t="s">
        <v>702</v>
      </c>
      <c r="C12" s="519">
        <v>1</v>
      </c>
      <c r="D12" s="519">
        <v>6</v>
      </c>
      <c r="E12" s="519" t="s">
        <v>2547</v>
      </c>
      <c r="F12" s="286" t="s">
        <v>2548</v>
      </c>
      <c r="G12" s="519" t="s">
        <v>319</v>
      </c>
      <c r="H12" s="519" t="s">
        <v>1505</v>
      </c>
      <c r="I12" s="519">
        <v>1</v>
      </c>
      <c r="J12" s="519" t="s">
        <v>2549</v>
      </c>
      <c r="K12" s="519" t="s">
        <v>99</v>
      </c>
      <c r="L12" s="519"/>
      <c r="M12" s="286">
        <v>16050</v>
      </c>
      <c r="N12" s="286"/>
      <c r="O12" s="286">
        <v>15000</v>
      </c>
      <c r="P12" s="286"/>
      <c r="Q12" s="519" t="s">
        <v>2532</v>
      </c>
      <c r="R12" s="519" t="s">
        <v>2533</v>
      </c>
    </row>
    <row r="13" spans="1:19" s="305" customFormat="1" ht="120" x14ac:dyDescent="0.25">
      <c r="A13" s="326">
        <v>7</v>
      </c>
      <c r="B13" s="326" t="s">
        <v>702</v>
      </c>
      <c r="C13" s="326">
        <v>1</v>
      </c>
      <c r="D13" s="326">
        <v>6</v>
      </c>
      <c r="E13" s="316" t="s">
        <v>2550</v>
      </c>
      <c r="F13" s="329" t="s">
        <v>2551</v>
      </c>
      <c r="G13" s="316" t="s">
        <v>2552</v>
      </c>
      <c r="H13" s="316" t="s">
        <v>2553</v>
      </c>
      <c r="I13" s="326">
        <v>1</v>
      </c>
      <c r="J13" s="326" t="s">
        <v>2554</v>
      </c>
      <c r="K13" s="326" t="s">
        <v>466</v>
      </c>
      <c r="L13" s="326"/>
      <c r="M13" s="220">
        <v>20000</v>
      </c>
      <c r="N13" s="220"/>
      <c r="O13" s="220">
        <v>20000</v>
      </c>
      <c r="P13" s="220"/>
      <c r="Q13" s="316" t="s">
        <v>2532</v>
      </c>
      <c r="R13" s="316" t="s">
        <v>2533</v>
      </c>
    </row>
    <row r="14" spans="1:19" s="305" customFormat="1" ht="135" x14ac:dyDescent="0.25">
      <c r="A14" s="326">
        <v>8</v>
      </c>
      <c r="B14" s="326" t="s">
        <v>702</v>
      </c>
      <c r="C14" s="326">
        <v>1</v>
      </c>
      <c r="D14" s="326">
        <v>9</v>
      </c>
      <c r="E14" s="316" t="s">
        <v>2555</v>
      </c>
      <c r="F14" s="329" t="s">
        <v>2556</v>
      </c>
      <c r="G14" s="316" t="s">
        <v>2557</v>
      </c>
      <c r="H14" s="316" t="s">
        <v>2558</v>
      </c>
      <c r="I14" s="354" t="s">
        <v>2559</v>
      </c>
      <c r="J14" s="113" t="s">
        <v>2560</v>
      </c>
      <c r="K14" s="326" t="s">
        <v>719</v>
      </c>
      <c r="L14" s="326"/>
      <c r="M14" s="220">
        <v>80000</v>
      </c>
      <c r="N14" s="220"/>
      <c r="O14" s="220">
        <v>80000</v>
      </c>
      <c r="P14" s="220"/>
      <c r="Q14" s="316" t="s">
        <v>2532</v>
      </c>
      <c r="R14" s="316" t="s">
        <v>2533</v>
      </c>
    </row>
    <row r="15" spans="1:19" s="11" customFormat="1" ht="135" x14ac:dyDescent="0.25">
      <c r="A15" s="519">
        <v>9</v>
      </c>
      <c r="B15" s="519" t="s">
        <v>702</v>
      </c>
      <c r="C15" s="519">
        <v>1</v>
      </c>
      <c r="D15" s="519">
        <v>9</v>
      </c>
      <c r="E15" s="519" t="s">
        <v>2561</v>
      </c>
      <c r="F15" s="286" t="s">
        <v>2562</v>
      </c>
      <c r="G15" s="519" t="s">
        <v>2563</v>
      </c>
      <c r="H15" s="519" t="s">
        <v>2564</v>
      </c>
      <c r="I15" s="519">
        <v>1</v>
      </c>
      <c r="J15" s="519" t="s">
        <v>2565</v>
      </c>
      <c r="K15" s="519" t="s">
        <v>105</v>
      </c>
      <c r="L15" s="519"/>
      <c r="M15" s="286">
        <v>55000</v>
      </c>
      <c r="N15" s="286"/>
      <c r="O15" s="286">
        <v>55000</v>
      </c>
      <c r="P15" s="286"/>
      <c r="Q15" s="519" t="s">
        <v>2532</v>
      </c>
      <c r="R15" s="519" t="s">
        <v>2533</v>
      </c>
    </row>
    <row r="16" spans="1:19" s="11" customFormat="1" ht="183.75" customHeight="1" x14ac:dyDescent="0.25">
      <c r="A16" s="519">
        <v>10</v>
      </c>
      <c r="B16" s="519" t="s">
        <v>702</v>
      </c>
      <c r="C16" s="519" t="s">
        <v>856</v>
      </c>
      <c r="D16" s="519">
        <v>10</v>
      </c>
      <c r="E16" s="519" t="s">
        <v>2566</v>
      </c>
      <c r="F16" s="286" t="s">
        <v>2567</v>
      </c>
      <c r="G16" s="519" t="s">
        <v>2568</v>
      </c>
      <c r="H16" s="519" t="s">
        <v>739</v>
      </c>
      <c r="I16" s="519">
        <v>1</v>
      </c>
      <c r="J16" s="519" t="s">
        <v>2569</v>
      </c>
      <c r="K16" s="519" t="s">
        <v>99</v>
      </c>
      <c r="L16" s="519"/>
      <c r="M16" s="286">
        <v>60000</v>
      </c>
      <c r="N16" s="286"/>
      <c r="O16" s="286">
        <v>60000</v>
      </c>
      <c r="P16" s="286"/>
      <c r="Q16" s="519" t="s">
        <v>2532</v>
      </c>
      <c r="R16" s="519" t="s">
        <v>2533</v>
      </c>
    </row>
    <row r="17" spans="1:19" s="396" customFormat="1" ht="86.25" customHeight="1" x14ac:dyDescent="0.25">
      <c r="A17" s="323">
        <v>11</v>
      </c>
      <c r="B17" s="323" t="s">
        <v>99</v>
      </c>
      <c r="C17" s="323" t="s">
        <v>856</v>
      </c>
      <c r="D17" s="323">
        <v>10</v>
      </c>
      <c r="E17" s="323" t="s">
        <v>2570</v>
      </c>
      <c r="F17" s="277" t="s">
        <v>2571</v>
      </c>
      <c r="G17" s="323" t="s">
        <v>2572</v>
      </c>
      <c r="H17" s="323" t="s">
        <v>1725</v>
      </c>
      <c r="I17" s="323">
        <v>1</v>
      </c>
      <c r="J17" s="323" t="s">
        <v>2573</v>
      </c>
      <c r="K17" s="323" t="s">
        <v>99</v>
      </c>
      <c r="L17" s="323"/>
      <c r="M17" s="277">
        <v>30000</v>
      </c>
      <c r="N17" s="277"/>
      <c r="O17" s="277">
        <v>30000</v>
      </c>
      <c r="P17" s="277"/>
      <c r="Q17" s="323" t="s">
        <v>2532</v>
      </c>
      <c r="R17" s="323" t="s">
        <v>2533</v>
      </c>
    </row>
    <row r="18" spans="1:19" s="11" customFormat="1" ht="198" customHeight="1" x14ac:dyDescent="0.25">
      <c r="A18" s="516">
        <v>12</v>
      </c>
      <c r="B18" s="519" t="s">
        <v>702</v>
      </c>
      <c r="C18" s="519">
        <v>5</v>
      </c>
      <c r="D18" s="519">
        <v>11</v>
      </c>
      <c r="E18" s="519" t="s">
        <v>2574</v>
      </c>
      <c r="F18" s="519" t="s">
        <v>2575</v>
      </c>
      <c r="G18" s="519" t="s">
        <v>2576</v>
      </c>
      <c r="H18" s="519" t="s">
        <v>2577</v>
      </c>
      <c r="I18" s="519">
        <v>1</v>
      </c>
      <c r="J18" s="519" t="s">
        <v>2578</v>
      </c>
      <c r="K18" s="519" t="s">
        <v>466</v>
      </c>
      <c r="L18" s="519"/>
      <c r="M18" s="286">
        <v>5000</v>
      </c>
      <c r="N18" s="286"/>
      <c r="O18" s="286">
        <v>5000</v>
      </c>
      <c r="P18" s="286"/>
      <c r="Q18" s="519" t="s">
        <v>2532</v>
      </c>
      <c r="R18" s="519" t="s">
        <v>2533</v>
      </c>
    </row>
    <row r="19" spans="1:19" s="11" customFormat="1" ht="102" customHeight="1" x14ac:dyDescent="0.25">
      <c r="A19" s="516">
        <v>13</v>
      </c>
      <c r="B19" s="519" t="s">
        <v>702</v>
      </c>
      <c r="C19" s="519">
        <v>5</v>
      </c>
      <c r="D19" s="519">
        <v>3</v>
      </c>
      <c r="E19" s="519" t="s">
        <v>2579</v>
      </c>
      <c r="F19" s="519" t="s">
        <v>2580</v>
      </c>
      <c r="G19" s="519" t="s">
        <v>781</v>
      </c>
      <c r="H19" s="519" t="s">
        <v>705</v>
      </c>
      <c r="I19" s="519">
        <v>1</v>
      </c>
      <c r="J19" s="519" t="s">
        <v>2581</v>
      </c>
      <c r="K19" s="519" t="s">
        <v>235</v>
      </c>
      <c r="L19" s="519"/>
      <c r="M19" s="286">
        <v>20000</v>
      </c>
      <c r="N19" s="286"/>
      <c r="O19" s="547">
        <v>20000</v>
      </c>
      <c r="P19" s="286"/>
      <c r="Q19" s="519" t="s">
        <v>2532</v>
      </c>
      <c r="R19" s="519" t="s">
        <v>2533</v>
      </c>
    </row>
    <row r="20" spans="1:19" s="11" customFormat="1" ht="141.75" customHeight="1" x14ac:dyDescent="0.25">
      <c r="A20" s="519">
        <v>14</v>
      </c>
      <c r="B20" s="519" t="s">
        <v>702</v>
      </c>
      <c r="C20" s="519" t="s">
        <v>1950</v>
      </c>
      <c r="D20" s="519">
        <v>13</v>
      </c>
      <c r="E20" s="519" t="s">
        <v>2582</v>
      </c>
      <c r="F20" s="286" t="s">
        <v>2583</v>
      </c>
      <c r="G20" s="519" t="s">
        <v>2584</v>
      </c>
      <c r="H20" s="519" t="s">
        <v>2585</v>
      </c>
      <c r="I20" s="519">
        <v>1</v>
      </c>
      <c r="J20" s="519" t="s">
        <v>2586</v>
      </c>
      <c r="K20" s="519" t="s">
        <v>99</v>
      </c>
      <c r="L20" s="519"/>
      <c r="M20" s="286">
        <v>40000</v>
      </c>
      <c r="N20" s="286"/>
      <c r="O20" s="547">
        <v>40000</v>
      </c>
      <c r="P20" s="286"/>
      <c r="Q20" s="519" t="s">
        <v>2532</v>
      </c>
      <c r="R20" s="519" t="s">
        <v>2533</v>
      </c>
    </row>
    <row r="21" spans="1:19" s="304" customFormat="1" ht="29.25" customHeight="1" x14ac:dyDescent="0.25">
      <c r="A21" s="731">
        <v>15</v>
      </c>
      <c r="B21" s="731" t="s">
        <v>702</v>
      </c>
      <c r="C21" s="731">
        <v>5</v>
      </c>
      <c r="D21" s="731">
        <v>4</v>
      </c>
      <c r="E21" s="731" t="s">
        <v>2587</v>
      </c>
      <c r="F21" s="731" t="s">
        <v>2588</v>
      </c>
      <c r="G21" s="731" t="s">
        <v>472</v>
      </c>
      <c r="H21" s="315" t="s">
        <v>927</v>
      </c>
      <c r="I21" s="310" t="s">
        <v>38</v>
      </c>
      <c r="J21" s="720" t="s">
        <v>2589</v>
      </c>
      <c r="K21" s="740" t="s">
        <v>99</v>
      </c>
      <c r="L21" s="740"/>
      <c r="M21" s="824">
        <v>19371.71</v>
      </c>
      <c r="N21" s="824"/>
      <c r="O21" s="824">
        <v>16435.95</v>
      </c>
      <c r="P21" s="824"/>
      <c r="Q21" s="731" t="s">
        <v>2590</v>
      </c>
      <c r="R21" s="731" t="s">
        <v>2591</v>
      </c>
      <c r="S21" s="317"/>
    </row>
    <row r="22" spans="1:19" s="304" customFormat="1" ht="25.5" customHeight="1" x14ac:dyDescent="0.25">
      <c r="A22" s="720"/>
      <c r="B22" s="720"/>
      <c r="C22" s="720"/>
      <c r="D22" s="720"/>
      <c r="E22" s="720"/>
      <c r="F22" s="720"/>
      <c r="G22" s="720"/>
      <c r="H22" s="315" t="s">
        <v>1291</v>
      </c>
      <c r="I22" s="310" t="s">
        <v>110</v>
      </c>
      <c r="J22" s="720"/>
      <c r="K22" s="720"/>
      <c r="L22" s="720"/>
      <c r="M22" s="723"/>
      <c r="N22" s="720"/>
      <c r="O22" s="720"/>
      <c r="P22" s="720"/>
      <c r="Q22" s="720"/>
      <c r="R22" s="720"/>
      <c r="S22" s="317"/>
    </row>
    <row r="23" spans="1:19" s="304" customFormat="1" ht="43.5" customHeight="1" x14ac:dyDescent="0.25">
      <c r="A23" s="720"/>
      <c r="B23" s="720"/>
      <c r="C23" s="720"/>
      <c r="D23" s="720"/>
      <c r="E23" s="720"/>
      <c r="F23" s="720"/>
      <c r="G23" s="720"/>
      <c r="H23" s="315" t="s">
        <v>2592</v>
      </c>
      <c r="I23" s="310" t="s">
        <v>398</v>
      </c>
      <c r="J23" s="720"/>
      <c r="K23" s="720"/>
      <c r="L23" s="720"/>
      <c r="M23" s="723"/>
      <c r="N23" s="720"/>
      <c r="O23" s="720"/>
      <c r="P23" s="720"/>
      <c r="Q23" s="720"/>
      <c r="R23" s="720"/>
      <c r="S23" s="317"/>
    </row>
    <row r="24" spans="1:19" s="304" customFormat="1" ht="41.25" customHeight="1" x14ac:dyDescent="0.25">
      <c r="A24" s="731">
        <v>16</v>
      </c>
      <c r="B24" s="731" t="s">
        <v>702</v>
      </c>
      <c r="C24" s="731">
        <v>5</v>
      </c>
      <c r="D24" s="731">
        <v>4</v>
      </c>
      <c r="E24" s="731" t="s">
        <v>2593</v>
      </c>
      <c r="F24" s="720" t="s">
        <v>2594</v>
      </c>
      <c r="G24" s="731" t="s">
        <v>2595</v>
      </c>
      <c r="H24" s="314" t="s">
        <v>2596</v>
      </c>
      <c r="I24" s="310" t="s">
        <v>38</v>
      </c>
      <c r="J24" s="731" t="s">
        <v>2597</v>
      </c>
      <c r="K24" s="967" t="s">
        <v>228</v>
      </c>
      <c r="L24" s="967"/>
      <c r="M24" s="741">
        <v>17403.2</v>
      </c>
      <c r="N24" s="741"/>
      <c r="O24" s="741">
        <v>17403.2</v>
      </c>
      <c r="P24" s="741"/>
      <c r="Q24" s="731" t="s">
        <v>2598</v>
      </c>
      <c r="R24" s="731" t="s">
        <v>2599</v>
      </c>
      <c r="S24" s="317"/>
    </row>
    <row r="25" spans="1:19" s="304" customFormat="1" ht="48" customHeight="1" x14ac:dyDescent="0.25">
      <c r="A25" s="720"/>
      <c r="B25" s="720"/>
      <c r="C25" s="720"/>
      <c r="D25" s="720"/>
      <c r="E25" s="720"/>
      <c r="F25" s="720"/>
      <c r="G25" s="720"/>
      <c r="H25" s="314" t="s">
        <v>2600</v>
      </c>
      <c r="I25" s="310" t="s">
        <v>447</v>
      </c>
      <c r="J25" s="720"/>
      <c r="K25" s="721"/>
      <c r="L25" s="721"/>
      <c r="M25" s="953"/>
      <c r="N25" s="721"/>
      <c r="O25" s="721"/>
      <c r="P25" s="721"/>
      <c r="Q25" s="720"/>
      <c r="R25" s="720"/>
      <c r="S25" s="317"/>
    </row>
    <row r="26" spans="1:19" s="304" customFormat="1" ht="27.75" customHeight="1" x14ac:dyDescent="0.25">
      <c r="A26" s="720"/>
      <c r="B26" s="720"/>
      <c r="C26" s="720"/>
      <c r="D26" s="720"/>
      <c r="E26" s="720"/>
      <c r="F26" s="720"/>
      <c r="G26" s="720"/>
      <c r="H26" s="314" t="s">
        <v>2592</v>
      </c>
      <c r="I26" s="310" t="s">
        <v>447</v>
      </c>
      <c r="J26" s="720"/>
      <c r="K26" s="721"/>
      <c r="L26" s="721"/>
      <c r="M26" s="953"/>
      <c r="N26" s="721"/>
      <c r="O26" s="721"/>
      <c r="P26" s="721"/>
      <c r="Q26" s="720"/>
      <c r="R26" s="720"/>
      <c r="S26" s="317"/>
    </row>
    <row r="27" spans="1:19" s="304" customFormat="1" ht="29.25" customHeight="1" x14ac:dyDescent="0.25">
      <c r="A27" s="720"/>
      <c r="B27" s="720"/>
      <c r="C27" s="720"/>
      <c r="D27" s="720"/>
      <c r="E27" s="720"/>
      <c r="F27" s="720"/>
      <c r="G27" s="731" t="s">
        <v>472</v>
      </c>
      <c r="H27" s="314" t="s">
        <v>927</v>
      </c>
      <c r="I27" s="310" t="s">
        <v>38</v>
      </c>
      <c r="J27" s="720"/>
      <c r="K27" s="721"/>
      <c r="L27" s="721"/>
      <c r="M27" s="953"/>
      <c r="N27" s="721"/>
      <c r="O27" s="721"/>
      <c r="P27" s="721"/>
      <c r="Q27" s="720"/>
      <c r="R27" s="720"/>
      <c r="S27" s="317"/>
    </row>
    <row r="28" spans="1:19" s="304" customFormat="1" ht="29.25" customHeight="1" x14ac:dyDescent="0.25">
      <c r="A28" s="720"/>
      <c r="B28" s="720"/>
      <c r="C28" s="720"/>
      <c r="D28" s="720"/>
      <c r="E28" s="720"/>
      <c r="F28" s="720"/>
      <c r="G28" s="720"/>
      <c r="H28" s="314" t="s">
        <v>1051</v>
      </c>
      <c r="I28" s="310" t="s">
        <v>200</v>
      </c>
      <c r="J28" s="720"/>
      <c r="K28" s="721"/>
      <c r="L28" s="721"/>
      <c r="M28" s="953"/>
      <c r="N28" s="721"/>
      <c r="O28" s="721"/>
      <c r="P28" s="721"/>
      <c r="Q28" s="720"/>
      <c r="R28" s="720"/>
      <c r="S28" s="317"/>
    </row>
    <row r="29" spans="1:19" s="305" customFormat="1" ht="46.5" customHeight="1" x14ac:dyDescent="0.25">
      <c r="A29" s="722">
        <v>17</v>
      </c>
      <c r="B29" s="722" t="s">
        <v>702</v>
      </c>
      <c r="C29" s="722">
        <v>1</v>
      </c>
      <c r="D29" s="731">
        <v>6</v>
      </c>
      <c r="E29" s="731" t="s">
        <v>2601</v>
      </c>
      <c r="F29" s="731" t="s">
        <v>2602</v>
      </c>
      <c r="G29" s="731" t="s">
        <v>2595</v>
      </c>
      <c r="H29" s="315" t="s">
        <v>2596</v>
      </c>
      <c r="I29" s="310" t="s">
        <v>1513</v>
      </c>
      <c r="J29" s="731" t="s">
        <v>2603</v>
      </c>
      <c r="K29" s="740" t="s">
        <v>228</v>
      </c>
      <c r="L29" s="740"/>
      <c r="M29" s="741">
        <v>23521.599999999999</v>
      </c>
      <c r="N29" s="741"/>
      <c r="O29" s="741">
        <v>20607</v>
      </c>
      <c r="P29" s="741"/>
      <c r="Q29" s="731" t="s">
        <v>2604</v>
      </c>
      <c r="R29" s="731" t="s">
        <v>2605</v>
      </c>
    </row>
    <row r="30" spans="1:19" s="305" customFormat="1" ht="50.25" customHeight="1" x14ac:dyDescent="0.25">
      <c r="A30" s="721"/>
      <c r="B30" s="770"/>
      <c r="C30" s="770"/>
      <c r="D30" s="770"/>
      <c r="E30" s="770"/>
      <c r="F30" s="770"/>
      <c r="G30" s="720"/>
      <c r="H30" s="315" t="s">
        <v>2600</v>
      </c>
      <c r="I30" s="310" t="s">
        <v>2606</v>
      </c>
      <c r="J30" s="720"/>
      <c r="K30" s="720"/>
      <c r="L30" s="720"/>
      <c r="M30" s="953"/>
      <c r="N30" s="721"/>
      <c r="O30" s="721"/>
      <c r="P30" s="721"/>
      <c r="Q30" s="720"/>
      <c r="R30" s="720"/>
    </row>
    <row r="31" spans="1:19" s="305" customFormat="1" ht="33" customHeight="1" x14ac:dyDescent="0.25">
      <c r="A31" s="721"/>
      <c r="B31" s="770"/>
      <c r="C31" s="770"/>
      <c r="D31" s="770"/>
      <c r="E31" s="770"/>
      <c r="F31" s="770"/>
      <c r="G31" s="720"/>
      <c r="H31" s="315" t="s">
        <v>2592</v>
      </c>
      <c r="I31" s="310" t="s">
        <v>687</v>
      </c>
      <c r="J31" s="720"/>
      <c r="K31" s="720"/>
      <c r="L31" s="720"/>
      <c r="M31" s="953"/>
      <c r="N31" s="721"/>
      <c r="O31" s="721"/>
      <c r="P31" s="721"/>
      <c r="Q31" s="720"/>
      <c r="R31" s="720"/>
    </row>
    <row r="32" spans="1:19" s="305" customFormat="1" ht="42" customHeight="1" x14ac:dyDescent="0.25">
      <c r="A32" s="721"/>
      <c r="B32" s="770"/>
      <c r="C32" s="770"/>
      <c r="D32" s="770"/>
      <c r="E32" s="770"/>
      <c r="F32" s="770"/>
      <c r="G32" s="314" t="s">
        <v>2607</v>
      </c>
      <c r="H32" s="315" t="s">
        <v>2608</v>
      </c>
      <c r="I32" s="215">
        <v>2</v>
      </c>
      <c r="J32" s="720"/>
      <c r="K32" s="720"/>
      <c r="L32" s="720"/>
      <c r="M32" s="953"/>
      <c r="N32" s="721"/>
      <c r="O32" s="721"/>
      <c r="P32" s="721"/>
      <c r="Q32" s="720"/>
      <c r="R32" s="720"/>
    </row>
    <row r="33" spans="1:18" s="305" customFormat="1" ht="42" customHeight="1" x14ac:dyDescent="0.25">
      <c r="A33" s="721"/>
      <c r="B33" s="770"/>
      <c r="C33" s="770"/>
      <c r="D33" s="770"/>
      <c r="E33" s="770"/>
      <c r="F33" s="770"/>
      <c r="G33" s="731" t="s">
        <v>2609</v>
      </c>
      <c r="H33" s="315" t="s">
        <v>83</v>
      </c>
      <c r="I33" s="215">
        <v>1</v>
      </c>
      <c r="J33" s="720"/>
      <c r="K33" s="720"/>
      <c r="L33" s="720"/>
      <c r="M33" s="953"/>
      <c r="N33" s="721"/>
      <c r="O33" s="721"/>
      <c r="P33" s="721"/>
      <c r="Q33" s="720"/>
      <c r="R33" s="720"/>
    </row>
    <row r="34" spans="1:18" s="305" customFormat="1" ht="75" customHeight="1" x14ac:dyDescent="0.25">
      <c r="A34" s="721"/>
      <c r="B34" s="770"/>
      <c r="C34" s="770"/>
      <c r="D34" s="770"/>
      <c r="E34" s="770"/>
      <c r="F34" s="770"/>
      <c r="G34" s="770"/>
      <c r="H34" s="315" t="s">
        <v>84</v>
      </c>
      <c r="I34" s="215">
        <v>1</v>
      </c>
      <c r="J34" s="720"/>
      <c r="K34" s="720"/>
      <c r="L34" s="720"/>
      <c r="M34" s="953"/>
      <c r="N34" s="721"/>
      <c r="O34" s="721"/>
      <c r="P34" s="721"/>
      <c r="Q34" s="720"/>
      <c r="R34" s="720"/>
    </row>
    <row r="35" spans="1:18" s="305" customFormat="1" ht="30" x14ac:dyDescent="0.25">
      <c r="A35" s="721"/>
      <c r="B35" s="770"/>
      <c r="C35" s="770"/>
      <c r="D35" s="770"/>
      <c r="E35" s="770"/>
      <c r="F35" s="770"/>
      <c r="G35" s="770"/>
      <c r="H35" s="315" t="s">
        <v>76</v>
      </c>
      <c r="I35" s="9">
        <v>400</v>
      </c>
      <c r="J35" s="720"/>
      <c r="K35" s="720"/>
      <c r="L35" s="720"/>
      <c r="M35" s="953"/>
      <c r="N35" s="721"/>
      <c r="O35" s="721"/>
      <c r="P35" s="721"/>
      <c r="Q35" s="720"/>
      <c r="R35" s="720"/>
    </row>
    <row r="36" spans="1:18" s="305" customFormat="1" ht="67.5" customHeight="1" x14ac:dyDescent="0.25">
      <c r="A36" s="722">
        <v>18</v>
      </c>
      <c r="B36" s="722" t="s">
        <v>105</v>
      </c>
      <c r="C36" s="722">
        <v>1</v>
      </c>
      <c r="D36" s="731">
        <v>6</v>
      </c>
      <c r="E36" s="731" t="s">
        <v>2610</v>
      </c>
      <c r="F36" s="720" t="s">
        <v>2611</v>
      </c>
      <c r="G36" s="731" t="s">
        <v>2595</v>
      </c>
      <c r="H36" s="314" t="s">
        <v>2596</v>
      </c>
      <c r="I36" s="310" t="s">
        <v>128</v>
      </c>
      <c r="J36" s="731" t="s">
        <v>2612</v>
      </c>
      <c r="K36" s="740" t="s">
        <v>228</v>
      </c>
      <c r="L36" s="740"/>
      <c r="M36" s="741">
        <v>47214.6</v>
      </c>
      <c r="N36" s="741"/>
      <c r="O36" s="741">
        <v>42199.8</v>
      </c>
      <c r="P36" s="741"/>
      <c r="Q36" s="731" t="s">
        <v>2613</v>
      </c>
      <c r="R36" s="731" t="s">
        <v>2614</v>
      </c>
    </row>
    <row r="37" spans="1:18" s="305" customFormat="1" ht="72" customHeight="1" x14ac:dyDescent="0.25">
      <c r="A37" s="770"/>
      <c r="B37" s="770"/>
      <c r="C37" s="770"/>
      <c r="D37" s="770"/>
      <c r="E37" s="770"/>
      <c r="F37" s="966"/>
      <c r="G37" s="770"/>
      <c r="H37" s="315" t="s">
        <v>1291</v>
      </c>
      <c r="I37" s="9">
        <v>1000</v>
      </c>
      <c r="J37" s="770"/>
      <c r="K37" s="770"/>
      <c r="L37" s="770"/>
      <c r="M37" s="951"/>
      <c r="N37" s="770"/>
      <c r="O37" s="770"/>
      <c r="P37" s="770"/>
      <c r="Q37" s="770"/>
      <c r="R37" s="770"/>
    </row>
    <row r="38" spans="1:18" s="305" customFormat="1" ht="84.75" customHeight="1" x14ac:dyDescent="0.25">
      <c r="A38" s="722">
        <v>19</v>
      </c>
      <c r="B38" s="722" t="s">
        <v>719</v>
      </c>
      <c r="C38" s="722">
        <v>1</v>
      </c>
      <c r="D38" s="722">
        <v>6</v>
      </c>
      <c r="E38" s="731" t="s">
        <v>2615</v>
      </c>
      <c r="F38" s="720" t="s">
        <v>2616</v>
      </c>
      <c r="G38" s="763" t="s">
        <v>2617</v>
      </c>
      <c r="H38" s="222" t="s">
        <v>2618</v>
      </c>
      <c r="I38" s="313">
        <v>12</v>
      </c>
      <c r="J38" s="731" t="s">
        <v>2619</v>
      </c>
      <c r="K38" s="722" t="s">
        <v>228</v>
      </c>
      <c r="L38" s="963"/>
      <c r="M38" s="741">
        <v>47211.6</v>
      </c>
      <c r="N38" s="963"/>
      <c r="O38" s="741">
        <v>35571.599999999999</v>
      </c>
      <c r="P38" s="963"/>
      <c r="Q38" s="731" t="s">
        <v>2620</v>
      </c>
      <c r="R38" s="731" t="s">
        <v>2621</v>
      </c>
    </row>
    <row r="39" spans="1:18" s="305" customFormat="1" ht="90" customHeight="1" x14ac:dyDescent="0.25">
      <c r="A39" s="721"/>
      <c r="B39" s="721"/>
      <c r="C39" s="721"/>
      <c r="D39" s="721"/>
      <c r="E39" s="721"/>
      <c r="F39" s="721"/>
      <c r="G39" s="770"/>
      <c r="H39" s="222" t="s">
        <v>2622</v>
      </c>
      <c r="I39" s="318">
        <v>250000</v>
      </c>
      <c r="J39" s="721"/>
      <c r="K39" s="721"/>
      <c r="L39" s="966"/>
      <c r="M39" s="953"/>
      <c r="N39" s="966"/>
      <c r="O39" s="721"/>
      <c r="P39" s="966"/>
      <c r="Q39" s="721"/>
      <c r="R39" s="721"/>
    </row>
    <row r="40" spans="1:18" s="305" customFormat="1" ht="66.75" customHeight="1" x14ac:dyDescent="0.25">
      <c r="A40" s="721"/>
      <c r="B40" s="721"/>
      <c r="C40" s="721"/>
      <c r="D40" s="721"/>
      <c r="E40" s="721"/>
      <c r="F40" s="721"/>
      <c r="G40" s="313" t="s">
        <v>2607</v>
      </c>
      <c r="H40" s="222" t="s">
        <v>2608</v>
      </c>
      <c r="I40" s="222" t="s">
        <v>2623</v>
      </c>
      <c r="J40" s="721"/>
      <c r="K40" s="721"/>
      <c r="L40" s="966"/>
      <c r="M40" s="953"/>
      <c r="N40" s="966"/>
      <c r="O40" s="721"/>
      <c r="P40" s="966"/>
      <c r="Q40" s="721"/>
      <c r="R40" s="721"/>
    </row>
    <row r="41" spans="1:18" s="305" customFormat="1" ht="48.75" customHeight="1" x14ac:dyDescent="0.25">
      <c r="A41" s="721"/>
      <c r="B41" s="721"/>
      <c r="C41" s="721"/>
      <c r="D41" s="721"/>
      <c r="E41" s="721"/>
      <c r="F41" s="721"/>
      <c r="G41" s="731" t="s">
        <v>2609</v>
      </c>
      <c r="H41" s="222" t="s">
        <v>83</v>
      </c>
      <c r="I41" s="313">
        <v>10</v>
      </c>
      <c r="J41" s="721"/>
      <c r="K41" s="721"/>
      <c r="L41" s="966"/>
      <c r="M41" s="953"/>
      <c r="N41" s="966"/>
      <c r="O41" s="721"/>
      <c r="P41" s="966"/>
      <c r="Q41" s="721"/>
      <c r="R41" s="721"/>
    </row>
    <row r="42" spans="1:18" s="305" customFormat="1" ht="78" customHeight="1" x14ac:dyDescent="0.25">
      <c r="A42" s="721"/>
      <c r="B42" s="721"/>
      <c r="C42" s="721"/>
      <c r="D42" s="721"/>
      <c r="E42" s="721"/>
      <c r="F42" s="721"/>
      <c r="G42" s="770"/>
      <c r="H42" s="222" t="s">
        <v>84</v>
      </c>
      <c r="I42" s="313">
        <v>2</v>
      </c>
      <c r="J42" s="721"/>
      <c r="K42" s="721"/>
      <c r="L42" s="966"/>
      <c r="M42" s="953"/>
      <c r="N42" s="966"/>
      <c r="O42" s="721"/>
      <c r="P42" s="966"/>
      <c r="Q42" s="721"/>
      <c r="R42" s="721"/>
    </row>
    <row r="43" spans="1:18" s="305" customFormat="1" ht="82.5" customHeight="1" x14ac:dyDescent="0.25">
      <c r="A43" s="721"/>
      <c r="B43" s="721"/>
      <c r="C43" s="721"/>
      <c r="D43" s="721"/>
      <c r="E43" s="721"/>
      <c r="F43" s="721"/>
      <c r="G43" s="770"/>
      <c r="H43" s="315" t="s">
        <v>76</v>
      </c>
      <c r="I43" s="310" t="s">
        <v>2624</v>
      </c>
      <c r="J43" s="721"/>
      <c r="K43" s="721"/>
      <c r="L43" s="966"/>
      <c r="M43" s="953"/>
      <c r="N43" s="966"/>
      <c r="O43" s="721"/>
      <c r="P43" s="966"/>
      <c r="Q43" s="721"/>
      <c r="R43" s="721"/>
    </row>
    <row r="44" spans="1:18" s="305" customFormat="1" ht="54" customHeight="1" x14ac:dyDescent="0.25">
      <c r="A44" s="722">
        <v>20</v>
      </c>
      <c r="B44" s="722" t="s">
        <v>702</v>
      </c>
      <c r="C44" s="722">
        <v>1</v>
      </c>
      <c r="D44" s="722">
        <v>6</v>
      </c>
      <c r="E44" s="722" t="s">
        <v>2625</v>
      </c>
      <c r="F44" s="720" t="s">
        <v>2626</v>
      </c>
      <c r="G44" s="963" t="s">
        <v>2595</v>
      </c>
      <c r="H44" s="314" t="s">
        <v>2596</v>
      </c>
      <c r="I44" s="313">
        <v>4</v>
      </c>
      <c r="J44" s="720" t="s">
        <v>2627</v>
      </c>
      <c r="K44" s="722" t="s">
        <v>99</v>
      </c>
      <c r="L44" s="963"/>
      <c r="M44" s="741">
        <v>24719.56</v>
      </c>
      <c r="N44" s="763"/>
      <c r="O44" s="741">
        <v>20046.060000000001</v>
      </c>
      <c r="P44" s="963"/>
      <c r="Q44" s="731" t="s">
        <v>2590</v>
      </c>
      <c r="R44" s="731" t="s">
        <v>2591</v>
      </c>
    </row>
    <row r="45" spans="1:18" s="305" customFormat="1" ht="41.25" customHeight="1" x14ac:dyDescent="0.25">
      <c r="A45" s="721"/>
      <c r="B45" s="721"/>
      <c r="C45" s="721"/>
      <c r="D45" s="721"/>
      <c r="E45" s="721"/>
      <c r="F45" s="721"/>
      <c r="G45" s="964"/>
      <c r="H45" s="313" t="s">
        <v>1291</v>
      </c>
      <c r="I45" s="313">
        <v>80</v>
      </c>
      <c r="J45" s="721"/>
      <c r="K45" s="721"/>
      <c r="L45" s="964"/>
      <c r="M45" s="953"/>
      <c r="N45" s="764"/>
      <c r="O45" s="721"/>
      <c r="P45" s="964"/>
      <c r="Q45" s="721"/>
      <c r="R45" s="721"/>
    </row>
    <row r="46" spans="1:18" s="305" customFormat="1" ht="43.5" customHeight="1" x14ac:dyDescent="0.25">
      <c r="A46" s="722">
        <v>21</v>
      </c>
      <c r="B46" s="722" t="s">
        <v>719</v>
      </c>
      <c r="C46" s="721">
        <v>1</v>
      </c>
      <c r="D46" s="722">
        <v>6</v>
      </c>
      <c r="E46" s="731" t="s">
        <v>2628</v>
      </c>
      <c r="F46" s="720" t="s">
        <v>2629</v>
      </c>
      <c r="G46" s="963" t="s">
        <v>2595</v>
      </c>
      <c r="H46" s="314" t="s">
        <v>2596</v>
      </c>
      <c r="I46" s="313">
        <v>3</v>
      </c>
      <c r="J46" s="720" t="s">
        <v>2630</v>
      </c>
      <c r="K46" s="722" t="s">
        <v>99</v>
      </c>
      <c r="L46" s="722"/>
      <c r="M46" s="741">
        <v>42085.66</v>
      </c>
      <c r="N46" s="722"/>
      <c r="O46" s="741">
        <v>36401.07</v>
      </c>
      <c r="P46" s="722"/>
      <c r="Q46" s="731" t="s">
        <v>2631</v>
      </c>
      <c r="R46" s="731" t="s">
        <v>2632</v>
      </c>
    </row>
    <row r="47" spans="1:18" s="305" customFormat="1" ht="50.25" customHeight="1" x14ac:dyDescent="0.25">
      <c r="A47" s="721"/>
      <c r="B47" s="721"/>
      <c r="C47" s="721"/>
      <c r="D47" s="721"/>
      <c r="E47" s="770"/>
      <c r="F47" s="721"/>
      <c r="G47" s="964"/>
      <c r="H47" s="314" t="s">
        <v>2633</v>
      </c>
      <c r="I47" s="313">
        <v>65</v>
      </c>
      <c r="J47" s="720"/>
      <c r="K47" s="721"/>
      <c r="L47" s="721"/>
      <c r="M47" s="953"/>
      <c r="N47" s="721"/>
      <c r="O47" s="721"/>
      <c r="P47" s="721"/>
      <c r="Q47" s="720"/>
      <c r="R47" s="720"/>
    </row>
    <row r="48" spans="1:18" s="305" customFormat="1" ht="37.5" customHeight="1" x14ac:dyDescent="0.25">
      <c r="A48" s="721"/>
      <c r="B48" s="721"/>
      <c r="C48" s="721"/>
      <c r="D48" s="721"/>
      <c r="E48" s="770"/>
      <c r="F48" s="721"/>
      <c r="G48" s="964"/>
      <c r="H48" s="314" t="s">
        <v>2634</v>
      </c>
      <c r="I48" s="313">
        <v>6</v>
      </c>
      <c r="J48" s="720"/>
      <c r="K48" s="721"/>
      <c r="L48" s="721"/>
      <c r="M48" s="953"/>
      <c r="N48" s="721"/>
      <c r="O48" s="721"/>
      <c r="P48" s="721"/>
      <c r="Q48" s="720"/>
      <c r="R48" s="720"/>
    </row>
    <row r="49" spans="1:18" s="305" customFormat="1" ht="36.75" customHeight="1" x14ac:dyDescent="0.25">
      <c r="A49" s="721"/>
      <c r="B49" s="721"/>
      <c r="C49" s="721"/>
      <c r="D49" s="721"/>
      <c r="E49" s="770"/>
      <c r="F49" s="721"/>
      <c r="G49" s="964"/>
      <c r="H49" s="314" t="s">
        <v>2635</v>
      </c>
      <c r="I49" s="313">
        <v>6</v>
      </c>
      <c r="J49" s="720"/>
      <c r="K49" s="721"/>
      <c r="L49" s="721"/>
      <c r="M49" s="953"/>
      <c r="N49" s="721"/>
      <c r="O49" s="721"/>
      <c r="P49" s="721"/>
      <c r="Q49" s="720"/>
      <c r="R49" s="720"/>
    </row>
    <row r="50" spans="1:18" s="305" customFormat="1" ht="30.75" customHeight="1" x14ac:dyDescent="0.25">
      <c r="A50" s="721"/>
      <c r="B50" s="721"/>
      <c r="C50" s="721"/>
      <c r="D50" s="721"/>
      <c r="E50" s="770"/>
      <c r="F50" s="721"/>
      <c r="G50" s="731" t="s">
        <v>472</v>
      </c>
      <c r="H50" s="315" t="s">
        <v>927</v>
      </c>
      <c r="I50" s="310" t="s">
        <v>38</v>
      </c>
      <c r="J50" s="720"/>
      <c r="K50" s="721"/>
      <c r="L50" s="721"/>
      <c r="M50" s="953"/>
      <c r="N50" s="721"/>
      <c r="O50" s="721"/>
      <c r="P50" s="721"/>
      <c r="Q50" s="720"/>
      <c r="R50" s="720"/>
    </row>
    <row r="51" spans="1:18" s="305" customFormat="1" ht="36" customHeight="1" x14ac:dyDescent="0.25">
      <c r="A51" s="721"/>
      <c r="B51" s="721"/>
      <c r="C51" s="721"/>
      <c r="D51" s="721"/>
      <c r="E51" s="770"/>
      <c r="F51" s="721"/>
      <c r="G51" s="770"/>
      <c r="H51" s="314" t="s">
        <v>1051</v>
      </c>
      <c r="I51" s="313">
        <v>25</v>
      </c>
      <c r="J51" s="720"/>
      <c r="K51" s="721"/>
      <c r="L51" s="721"/>
      <c r="M51" s="953"/>
      <c r="N51" s="721"/>
      <c r="O51" s="721"/>
      <c r="P51" s="721"/>
      <c r="Q51" s="720"/>
      <c r="R51" s="720"/>
    </row>
    <row r="52" spans="1:18" s="305" customFormat="1" ht="27.75" customHeight="1" x14ac:dyDescent="0.25">
      <c r="A52" s="721"/>
      <c r="B52" s="721"/>
      <c r="C52" s="721"/>
      <c r="D52" s="721"/>
      <c r="E52" s="770"/>
      <c r="F52" s="721"/>
      <c r="G52" s="770"/>
      <c r="H52" s="314" t="s">
        <v>2636</v>
      </c>
      <c r="I52" s="313">
        <v>6</v>
      </c>
      <c r="J52" s="720"/>
      <c r="K52" s="721"/>
      <c r="L52" s="721"/>
      <c r="M52" s="953"/>
      <c r="N52" s="721"/>
      <c r="O52" s="721"/>
      <c r="P52" s="721"/>
      <c r="Q52" s="720"/>
      <c r="R52" s="720"/>
    </row>
    <row r="53" spans="1:18" s="305" customFormat="1" ht="27" customHeight="1" x14ac:dyDescent="0.25">
      <c r="A53" s="721"/>
      <c r="B53" s="721"/>
      <c r="C53" s="721"/>
      <c r="D53" s="721"/>
      <c r="E53" s="770"/>
      <c r="F53" s="721"/>
      <c r="G53" s="770"/>
      <c r="H53" s="314" t="s">
        <v>2635</v>
      </c>
      <c r="I53" s="313">
        <v>6</v>
      </c>
      <c r="J53" s="720"/>
      <c r="K53" s="721"/>
      <c r="L53" s="721"/>
      <c r="M53" s="953"/>
      <c r="N53" s="721"/>
      <c r="O53" s="721"/>
      <c r="P53" s="721"/>
      <c r="Q53" s="720"/>
      <c r="R53" s="720"/>
    </row>
    <row r="54" spans="1:18" s="305" customFormat="1" ht="48" customHeight="1" x14ac:dyDescent="0.25">
      <c r="A54" s="722">
        <v>22</v>
      </c>
      <c r="B54" s="722" t="s">
        <v>99</v>
      </c>
      <c r="C54" s="722">
        <v>1</v>
      </c>
      <c r="D54" s="731">
        <v>6</v>
      </c>
      <c r="E54" s="731" t="s">
        <v>2637</v>
      </c>
      <c r="F54" s="720" t="s">
        <v>2638</v>
      </c>
      <c r="G54" s="963" t="s">
        <v>2595</v>
      </c>
      <c r="H54" s="222" t="s">
        <v>2596</v>
      </c>
      <c r="I54" s="313">
        <v>1</v>
      </c>
      <c r="J54" s="720" t="s">
        <v>2639</v>
      </c>
      <c r="K54" s="722" t="s">
        <v>99</v>
      </c>
      <c r="L54" s="965"/>
      <c r="M54" s="741">
        <v>27892.68</v>
      </c>
      <c r="N54" s="963"/>
      <c r="O54" s="741">
        <v>24227.08</v>
      </c>
      <c r="P54" s="963"/>
      <c r="Q54" s="731" t="s">
        <v>2590</v>
      </c>
      <c r="R54" s="731" t="s">
        <v>2640</v>
      </c>
    </row>
    <row r="55" spans="1:18" s="305" customFormat="1" ht="47.25" customHeight="1" x14ac:dyDescent="0.25">
      <c r="A55" s="770"/>
      <c r="B55" s="770"/>
      <c r="C55" s="770"/>
      <c r="D55" s="770"/>
      <c r="E55" s="770"/>
      <c r="F55" s="721"/>
      <c r="G55" s="964"/>
      <c r="H55" s="222" t="s">
        <v>2633</v>
      </c>
      <c r="I55" s="313">
        <v>19</v>
      </c>
      <c r="J55" s="770"/>
      <c r="K55" s="770"/>
      <c r="L55" s="965"/>
      <c r="M55" s="951"/>
      <c r="N55" s="770"/>
      <c r="O55" s="770"/>
      <c r="P55" s="770"/>
      <c r="Q55" s="770"/>
      <c r="R55" s="770"/>
    </row>
    <row r="56" spans="1:18" s="305" customFormat="1" ht="29.25" customHeight="1" x14ac:dyDescent="0.25">
      <c r="A56" s="770"/>
      <c r="B56" s="770"/>
      <c r="C56" s="770"/>
      <c r="D56" s="770"/>
      <c r="E56" s="770"/>
      <c r="F56" s="721"/>
      <c r="G56" s="731" t="s">
        <v>472</v>
      </c>
      <c r="H56" s="222" t="s">
        <v>927</v>
      </c>
      <c r="I56" s="313">
        <v>1</v>
      </c>
      <c r="J56" s="770"/>
      <c r="K56" s="770"/>
      <c r="L56" s="965"/>
      <c r="M56" s="951"/>
      <c r="N56" s="770"/>
      <c r="O56" s="770"/>
      <c r="P56" s="770"/>
      <c r="Q56" s="770"/>
      <c r="R56" s="770"/>
    </row>
    <row r="57" spans="1:18" s="305" customFormat="1" ht="26.25" customHeight="1" x14ac:dyDescent="0.25">
      <c r="A57" s="770"/>
      <c r="B57" s="770"/>
      <c r="C57" s="770"/>
      <c r="D57" s="770"/>
      <c r="E57" s="770"/>
      <c r="F57" s="721"/>
      <c r="G57" s="770"/>
      <c r="H57" s="222" t="s">
        <v>1051</v>
      </c>
      <c r="I57" s="310" t="s">
        <v>110</v>
      </c>
      <c r="J57" s="770"/>
      <c r="K57" s="770"/>
      <c r="L57" s="965"/>
      <c r="M57" s="951"/>
      <c r="N57" s="770"/>
      <c r="O57" s="770"/>
      <c r="P57" s="770"/>
      <c r="Q57" s="770"/>
      <c r="R57" s="770"/>
    </row>
    <row r="58" spans="1:18" s="305" customFormat="1" ht="32.25" customHeight="1" x14ac:dyDescent="0.25">
      <c r="A58" s="770"/>
      <c r="B58" s="770"/>
      <c r="C58" s="770"/>
      <c r="D58" s="770"/>
      <c r="E58" s="770"/>
      <c r="F58" s="721"/>
      <c r="G58" s="770"/>
      <c r="H58" s="222" t="s">
        <v>2634</v>
      </c>
      <c r="I58" s="313">
        <v>1</v>
      </c>
      <c r="J58" s="770"/>
      <c r="K58" s="770"/>
      <c r="L58" s="965"/>
      <c r="M58" s="951"/>
      <c r="N58" s="770"/>
      <c r="O58" s="770"/>
      <c r="P58" s="770"/>
      <c r="Q58" s="770"/>
      <c r="R58" s="770"/>
    </row>
    <row r="59" spans="1:18" s="11" customFormat="1" ht="94.5" customHeight="1" x14ac:dyDescent="0.25">
      <c r="A59" s="738">
        <v>23</v>
      </c>
      <c r="B59" s="719" t="s">
        <v>105</v>
      </c>
      <c r="C59" s="719">
        <v>1</v>
      </c>
      <c r="D59" s="719">
        <v>6</v>
      </c>
      <c r="E59" s="725" t="s">
        <v>2641</v>
      </c>
      <c r="F59" s="719" t="s">
        <v>2645</v>
      </c>
      <c r="G59" s="719" t="s">
        <v>2642</v>
      </c>
      <c r="H59" s="520" t="s">
        <v>2643</v>
      </c>
      <c r="I59" s="9">
        <v>6</v>
      </c>
      <c r="J59" s="725" t="s">
        <v>2644</v>
      </c>
      <c r="K59" s="735" t="s">
        <v>228</v>
      </c>
      <c r="L59" s="735"/>
      <c r="M59" s="736">
        <v>21492.46</v>
      </c>
      <c r="N59" s="736"/>
      <c r="O59" s="736">
        <v>18400</v>
      </c>
      <c r="P59" s="736"/>
      <c r="Q59" s="725" t="s">
        <v>2613</v>
      </c>
      <c r="R59" s="725" t="s">
        <v>2614</v>
      </c>
    </row>
    <row r="60" spans="1:18" s="11" customFormat="1" ht="94.5" customHeight="1" x14ac:dyDescent="0.25">
      <c r="A60" s="739"/>
      <c r="B60" s="719"/>
      <c r="C60" s="719"/>
      <c r="D60" s="719"/>
      <c r="E60" s="719"/>
      <c r="F60" s="719"/>
      <c r="G60" s="719"/>
      <c r="H60" s="8" t="s">
        <v>1285</v>
      </c>
      <c r="I60" s="9">
        <v>650</v>
      </c>
      <c r="J60" s="719"/>
      <c r="K60" s="961"/>
      <c r="L60" s="961"/>
      <c r="M60" s="962"/>
      <c r="N60" s="961"/>
      <c r="O60" s="961"/>
      <c r="P60" s="961"/>
      <c r="Q60" s="961"/>
      <c r="R60" s="961"/>
    </row>
    <row r="61" spans="1:18" s="305" customFormat="1" ht="28.5" customHeight="1" x14ac:dyDescent="0.25">
      <c r="A61" s="722">
        <v>24</v>
      </c>
      <c r="B61" s="722" t="s">
        <v>99</v>
      </c>
      <c r="C61" s="722">
        <v>1</v>
      </c>
      <c r="D61" s="731">
        <v>6</v>
      </c>
      <c r="E61" s="731" t="s">
        <v>2646</v>
      </c>
      <c r="F61" s="720" t="s">
        <v>2647</v>
      </c>
      <c r="G61" s="731" t="s">
        <v>2642</v>
      </c>
      <c r="H61" s="314" t="s">
        <v>2643</v>
      </c>
      <c r="I61" s="310" t="s">
        <v>38</v>
      </c>
      <c r="J61" s="720" t="s">
        <v>2648</v>
      </c>
      <c r="K61" s="740" t="s">
        <v>228</v>
      </c>
      <c r="L61" s="740"/>
      <c r="M61" s="741">
        <v>33150.9</v>
      </c>
      <c r="N61" s="770"/>
      <c r="O61" s="741">
        <v>21897.02</v>
      </c>
      <c r="P61" s="741"/>
      <c r="Q61" s="731" t="s">
        <v>2620</v>
      </c>
      <c r="R61" s="731" t="s">
        <v>2621</v>
      </c>
    </row>
    <row r="62" spans="1:18" s="305" customFormat="1" ht="29.25" customHeight="1" x14ac:dyDescent="0.25">
      <c r="A62" s="770"/>
      <c r="B62" s="770"/>
      <c r="C62" s="770"/>
      <c r="D62" s="770"/>
      <c r="E62" s="770"/>
      <c r="F62" s="720"/>
      <c r="G62" s="720"/>
      <c r="H62" s="314" t="s">
        <v>2649</v>
      </c>
      <c r="I62" s="310" t="s">
        <v>2650</v>
      </c>
      <c r="J62" s="770"/>
      <c r="K62" s="770"/>
      <c r="L62" s="770"/>
      <c r="M62" s="951"/>
      <c r="N62" s="770"/>
      <c r="O62" s="770"/>
      <c r="P62" s="770"/>
      <c r="Q62" s="770"/>
      <c r="R62" s="770"/>
    </row>
    <row r="63" spans="1:18" s="305" customFormat="1" ht="29.25" customHeight="1" x14ac:dyDescent="0.25">
      <c r="A63" s="770"/>
      <c r="B63" s="770"/>
      <c r="C63" s="770"/>
      <c r="D63" s="770"/>
      <c r="E63" s="770"/>
      <c r="F63" s="720"/>
      <c r="G63" s="720"/>
      <c r="H63" s="314" t="s">
        <v>2635</v>
      </c>
      <c r="I63" s="310" t="s">
        <v>2651</v>
      </c>
      <c r="J63" s="770"/>
      <c r="K63" s="770"/>
      <c r="L63" s="770"/>
      <c r="M63" s="951"/>
      <c r="N63" s="770"/>
      <c r="O63" s="770"/>
      <c r="P63" s="770"/>
      <c r="Q63" s="770"/>
      <c r="R63" s="770"/>
    </row>
    <row r="64" spans="1:18" s="305" customFormat="1" ht="104.25" customHeight="1" x14ac:dyDescent="0.25">
      <c r="A64" s="770"/>
      <c r="B64" s="770"/>
      <c r="C64" s="770"/>
      <c r="D64" s="770"/>
      <c r="E64" s="770"/>
      <c r="F64" s="720"/>
      <c r="G64" s="720" t="s">
        <v>2617</v>
      </c>
      <c r="H64" s="314" t="s">
        <v>2652</v>
      </c>
      <c r="I64" s="310" t="s">
        <v>94</v>
      </c>
      <c r="J64" s="770"/>
      <c r="K64" s="770"/>
      <c r="L64" s="770"/>
      <c r="M64" s="951"/>
      <c r="N64" s="770"/>
      <c r="O64" s="770"/>
      <c r="P64" s="770"/>
      <c r="Q64" s="770"/>
      <c r="R64" s="770"/>
    </row>
    <row r="65" spans="1:18" s="305" customFormat="1" ht="75" customHeight="1" x14ac:dyDescent="0.25">
      <c r="A65" s="770"/>
      <c r="B65" s="770"/>
      <c r="C65" s="770"/>
      <c r="D65" s="770"/>
      <c r="E65" s="770"/>
      <c r="F65" s="721"/>
      <c r="G65" s="721"/>
      <c r="H65" s="314" t="s">
        <v>2622</v>
      </c>
      <c r="I65" s="215">
        <v>2000</v>
      </c>
      <c r="J65" s="770"/>
      <c r="K65" s="770"/>
      <c r="L65" s="770"/>
      <c r="M65" s="951"/>
      <c r="N65" s="770"/>
      <c r="O65" s="770"/>
      <c r="P65" s="770"/>
      <c r="Q65" s="770"/>
      <c r="R65" s="770"/>
    </row>
    <row r="66" spans="1:18" s="305" customFormat="1" ht="47.25" customHeight="1" x14ac:dyDescent="0.25">
      <c r="A66" s="729">
        <v>25</v>
      </c>
      <c r="B66" s="729" t="s">
        <v>719</v>
      </c>
      <c r="C66" s="729">
        <v>1</v>
      </c>
      <c r="D66" s="729">
        <v>6</v>
      </c>
      <c r="E66" s="714" t="s">
        <v>2653</v>
      </c>
      <c r="F66" s="695" t="s">
        <v>2654</v>
      </c>
      <c r="G66" s="729" t="s">
        <v>472</v>
      </c>
      <c r="H66" s="314" t="s">
        <v>927</v>
      </c>
      <c r="I66" s="313">
        <v>10</v>
      </c>
      <c r="J66" s="695" t="s">
        <v>2655</v>
      </c>
      <c r="K66" s="729" t="s">
        <v>2390</v>
      </c>
      <c r="L66" s="954"/>
      <c r="M66" s="773">
        <v>52003.05</v>
      </c>
      <c r="N66" s="954"/>
      <c r="O66" s="773">
        <v>52003.05</v>
      </c>
      <c r="P66" s="954"/>
      <c r="Q66" s="777" t="s">
        <v>2656</v>
      </c>
      <c r="R66" s="777" t="s">
        <v>2657</v>
      </c>
    </row>
    <row r="67" spans="1:18" s="305" customFormat="1" ht="39" customHeight="1" x14ac:dyDescent="0.25">
      <c r="A67" s="713"/>
      <c r="B67" s="713"/>
      <c r="C67" s="713"/>
      <c r="D67" s="713"/>
      <c r="E67" s="957"/>
      <c r="F67" s="957"/>
      <c r="G67" s="774"/>
      <c r="H67" s="314" t="s">
        <v>1051</v>
      </c>
      <c r="I67" s="313">
        <v>10</v>
      </c>
      <c r="J67" s="957"/>
      <c r="K67" s="713"/>
      <c r="L67" s="955"/>
      <c r="M67" s="959"/>
      <c r="N67" s="955"/>
      <c r="O67" s="713"/>
      <c r="P67" s="955"/>
      <c r="Q67" s="955"/>
      <c r="R67" s="955"/>
    </row>
    <row r="68" spans="1:18" s="305" customFormat="1" ht="31.5" customHeight="1" x14ac:dyDescent="0.25">
      <c r="A68" s="713"/>
      <c r="B68" s="713"/>
      <c r="C68" s="713"/>
      <c r="D68" s="713"/>
      <c r="E68" s="957"/>
      <c r="F68" s="957"/>
      <c r="G68" s="729" t="s">
        <v>2642</v>
      </c>
      <c r="H68" s="314" t="s">
        <v>2643</v>
      </c>
      <c r="I68" s="313">
        <v>1</v>
      </c>
      <c r="J68" s="957"/>
      <c r="K68" s="713"/>
      <c r="L68" s="955"/>
      <c r="M68" s="959"/>
      <c r="N68" s="955"/>
      <c r="O68" s="713"/>
      <c r="P68" s="955"/>
      <c r="Q68" s="955"/>
      <c r="R68" s="955"/>
    </row>
    <row r="69" spans="1:18" s="305" customFormat="1" ht="32.25" customHeight="1" x14ac:dyDescent="0.25">
      <c r="A69" s="713"/>
      <c r="B69" s="713"/>
      <c r="C69" s="713"/>
      <c r="D69" s="713"/>
      <c r="E69" s="957"/>
      <c r="F69" s="957"/>
      <c r="G69" s="774"/>
      <c r="H69" s="314" t="s">
        <v>2649</v>
      </c>
      <c r="I69" s="313">
        <v>50</v>
      </c>
      <c r="J69" s="957"/>
      <c r="K69" s="713"/>
      <c r="L69" s="955"/>
      <c r="M69" s="959"/>
      <c r="N69" s="955"/>
      <c r="O69" s="713"/>
      <c r="P69" s="955"/>
      <c r="Q69" s="955"/>
      <c r="R69" s="955"/>
    </row>
    <row r="70" spans="1:18" s="305" customFormat="1" ht="47.25" customHeight="1" x14ac:dyDescent="0.25">
      <c r="A70" s="713"/>
      <c r="B70" s="713"/>
      <c r="C70" s="713"/>
      <c r="D70" s="713"/>
      <c r="E70" s="957"/>
      <c r="F70" s="957"/>
      <c r="G70" s="313" t="s">
        <v>2607</v>
      </c>
      <c r="H70" s="397" t="s">
        <v>2608</v>
      </c>
      <c r="I70" s="313">
        <v>1</v>
      </c>
      <c r="J70" s="957"/>
      <c r="K70" s="713"/>
      <c r="L70" s="955"/>
      <c r="M70" s="959"/>
      <c r="N70" s="955"/>
      <c r="O70" s="713"/>
      <c r="P70" s="955"/>
      <c r="Q70" s="955"/>
      <c r="R70" s="955"/>
    </row>
    <row r="71" spans="1:18" s="305" customFormat="1" ht="25.5" customHeight="1" x14ac:dyDescent="0.25">
      <c r="A71" s="774"/>
      <c r="B71" s="774"/>
      <c r="C71" s="774"/>
      <c r="D71" s="774"/>
      <c r="E71" s="958"/>
      <c r="F71" s="958"/>
      <c r="G71" s="313" t="s">
        <v>2658</v>
      </c>
      <c r="H71" s="313" t="s">
        <v>2659</v>
      </c>
      <c r="I71" s="313">
        <v>10</v>
      </c>
      <c r="J71" s="958"/>
      <c r="K71" s="774"/>
      <c r="L71" s="956"/>
      <c r="M71" s="960"/>
      <c r="N71" s="956"/>
      <c r="O71" s="774"/>
      <c r="P71" s="956"/>
      <c r="Q71" s="956"/>
      <c r="R71" s="956"/>
    </row>
    <row r="72" spans="1:18" s="305" customFormat="1" ht="45.75" customHeight="1" x14ac:dyDescent="0.25">
      <c r="A72" s="722">
        <v>26</v>
      </c>
      <c r="B72" s="731" t="s">
        <v>99</v>
      </c>
      <c r="C72" s="731">
        <v>1</v>
      </c>
      <c r="D72" s="731">
        <v>9</v>
      </c>
      <c r="E72" s="720" t="s">
        <v>2660</v>
      </c>
      <c r="F72" s="731" t="s">
        <v>2661</v>
      </c>
      <c r="G72" s="731" t="s">
        <v>2662</v>
      </c>
      <c r="H72" s="315" t="s">
        <v>739</v>
      </c>
      <c r="I72" s="310" t="s">
        <v>38</v>
      </c>
      <c r="J72" s="720" t="s">
        <v>2663</v>
      </c>
      <c r="K72" s="740" t="s">
        <v>466</v>
      </c>
      <c r="L72" s="740"/>
      <c r="M72" s="953" t="s">
        <v>2664</v>
      </c>
      <c r="N72" s="824"/>
      <c r="O72" s="723">
        <v>37634.53</v>
      </c>
      <c r="P72" s="824"/>
      <c r="Q72" s="731" t="s">
        <v>2665</v>
      </c>
      <c r="R72" s="720" t="s">
        <v>2666</v>
      </c>
    </row>
    <row r="73" spans="1:18" s="305" customFormat="1" ht="66" customHeight="1" x14ac:dyDescent="0.25">
      <c r="A73" s="721"/>
      <c r="B73" s="720"/>
      <c r="C73" s="720"/>
      <c r="D73" s="720"/>
      <c r="E73" s="720"/>
      <c r="F73" s="720"/>
      <c r="G73" s="720"/>
      <c r="H73" s="315" t="s">
        <v>2667</v>
      </c>
      <c r="I73" s="310" t="s">
        <v>2668</v>
      </c>
      <c r="J73" s="720"/>
      <c r="K73" s="720"/>
      <c r="L73" s="720"/>
      <c r="M73" s="953"/>
      <c r="N73" s="720"/>
      <c r="O73" s="723"/>
      <c r="P73" s="720"/>
      <c r="Q73" s="720"/>
      <c r="R73" s="720"/>
    </row>
    <row r="74" spans="1:18" s="305" customFormat="1" ht="30" x14ac:dyDescent="0.25">
      <c r="A74" s="731">
        <v>27</v>
      </c>
      <c r="B74" s="731" t="s">
        <v>99</v>
      </c>
      <c r="C74" s="731">
        <v>1</v>
      </c>
      <c r="D74" s="731">
        <v>9</v>
      </c>
      <c r="E74" s="720" t="s">
        <v>2669</v>
      </c>
      <c r="F74" s="720" t="s">
        <v>2670</v>
      </c>
      <c r="G74" s="731" t="s">
        <v>2671</v>
      </c>
      <c r="H74" s="314" t="s">
        <v>2643</v>
      </c>
      <c r="I74" s="310" t="s">
        <v>38</v>
      </c>
      <c r="J74" s="720" t="s">
        <v>2672</v>
      </c>
      <c r="K74" s="740" t="s">
        <v>130</v>
      </c>
      <c r="L74" s="740"/>
      <c r="M74" s="723" t="s">
        <v>2673</v>
      </c>
      <c r="N74" s="824"/>
      <c r="O74" s="723">
        <v>23175.75</v>
      </c>
      <c r="P74" s="824"/>
      <c r="Q74" s="720" t="s">
        <v>2674</v>
      </c>
      <c r="R74" s="952" t="s">
        <v>2675</v>
      </c>
    </row>
    <row r="75" spans="1:18" s="305" customFormat="1" x14ac:dyDescent="0.25">
      <c r="A75" s="721"/>
      <c r="B75" s="720"/>
      <c r="C75" s="720"/>
      <c r="D75" s="720"/>
      <c r="E75" s="720"/>
      <c r="F75" s="720"/>
      <c r="G75" s="720"/>
      <c r="H75" s="314" t="s">
        <v>109</v>
      </c>
      <c r="I75" s="310" t="s">
        <v>504</v>
      </c>
      <c r="J75" s="720"/>
      <c r="K75" s="720"/>
      <c r="L75" s="720"/>
      <c r="M75" s="723"/>
      <c r="N75" s="720"/>
      <c r="O75" s="723"/>
      <c r="P75" s="720"/>
      <c r="Q75" s="720"/>
      <c r="R75" s="720"/>
    </row>
    <row r="76" spans="1:18" s="305" customFormat="1" ht="45" x14ac:dyDescent="0.25">
      <c r="A76" s="721"/>
      <c r="B76" s="720"/>
      <c r="C76" s="720"/>
      <c r="D76" s="720"/>
      <c r="E76" s="720"/>
      <c r="F76" s="720"/>
      <c r="G76" s="314" t="s">
        <v>2676</v>
      </c>
      <c r="H76" s="314" t="s">
        <v>2608</v>
      </c>
      <c r="I76" s="310" t="s">
        <v>2651</v>
      </c>
      <c r="J76" s="720"/>
      <c r="K76" s="720"/>
      <c r="L76" s="720"/>
      <c r="M76" s="723"/>
      <c r="N76" s="720"/>
      <c r="O76" s="723"/>
      <c r="P76" s="720"/>
      <c r="Q76" s="720"/>
      <c r="R76" s="720"/>
    </row>
    <row r="77" spans="1:18" s="305" customFormat="1" ht="30" x14ac:dyDescent="0.25">
      <c r="A77" s="721"/>
      <c r="B77" s="720"/>
      <c r="C77" s="720"/>
      <c r="D77" s="720"/>
      <c r="E77" s="720"/>
      <c r="F77" s="720"/>
      <c r="G77" s="731" t="s">
        <v>2677</v>
      </c>
      <c r="H77" s="314" t="s">
        <v>2678</v>
      </c>
      <c r="I77" s="310" t="s">
        <v>38</v>
      </c>
      <c r="J77" s="720"/>
      <c r="K77" s="720"/>
      <c r="L77" s="720"/>
      <c r="M77" s="723"/>
      <c r="N77" s="720"/>
      <c r="O77" s="723"/>
      <c r="P77" s="720"/>
      <c r="Q77" s="720"/>
      <c r="R77" s="720"/>
    </row>
    <row r="78" spans="1:18" s="305" customFormat="1" ht="30" x14ac:dyDescent="0.25">
      <c r="A78" s="721"/>
      <c r="B78" s="720"/>
      <c r="C78" s="720"/>
      <c r="D78" s="720"/>
      <c r="E78" s="720"/>
      <c r="F78" s="720"/>
      <c r="G78" s="720"/>
      <c r="H78" s="314" t="s">
        <v>2679</v>
      </c>
      <c r="I78" s="310" t="s">
        <v>1641</v>
      </c>
      <c r="J78" s="720"/>
      <c r="K78" s="720"/>
      <c r="L78" s="720"/>
      <c r="M78" s="723"/>
      <c r="N78" s="720"/>
      <c r="O78" s="723"/>
      <c r="P78" s="720"/>
      <c r="Q78" s="720"/>
      <c r="R78" s="720"/>
    </row>
    <row r="79" spans="1:18" s="305" customFormat="1" ht="38.25" customHeight="1" x14ac:dyDescent="0.25">
      <c r="A79" s="721"/>
      <c r="B79" s="720"/>
      <c r="C79" s="720"/>
      <c r="D79" s="720"/>
      <c r="E79" s="720"/>
      <c r="F79" s="720"/>
      <c r="G79" s="314" t="s">
        <v>2680</v>
      </c>
      <c r="H79" s="314" t="s">
        <v>2681</v>
      </c>
      <c r="I79" s="310" t="s">
        <v>128</v>
      </c>
      <c r="J79" s="720"/>
      <c r="K79" s="720"/>
      <c r="L79" s="720"/>
      <c r="M79" s="723"/>
      <c r="N79" s="720"/>
      <c r="O79" s="723"/>
      <c r="P79" s="720"/>
      <c r="Q79" s="720"/>
      <c r="R79" s="720"/>
    </row>
    <row r="80" spans="1:18" s="11" customFormat="1" ht="75" x14ac:dyDescent="0.25">
      <c r="A80" s="709">
        <v>28</v>
      </c>
      <c r="B80" s="709" t="s">
        <v>702</v>
      </c>
      <c r="C80" s="725">
        <v>3</v>
      </c>
      <c r="D80" s="725">
        <v>10</v>
      </c>
      <c r="E80" s="725" t="s">
        <v>2690</v>
      </c>
      <c r="F80" s="725" t="s">
        <v>2682</v>
      </c>
      <c r="G80" s="725" t="s">
        <v>2617</v>
      </c>
      <c r="H80" s="528" t="s">
        <v>2618</v>
      </c>
      <c r="I80" s="13" t="s">
        <v>38</v>
      </c>
      <c r="J80" s="725" t="s">
        <v>2683</v>
      </c>
      <c r="K80" s="735" t="s">
        <v>136</v>
      </c>
      <c r="L80" s="735"/>
      <c r="M80" s="805">
        <v>24031.18</v>
      </c>
      <c r="N80" s="805"/>
      <c r="O80" s="805">
        <v>21271.18</v>
      </c>
      <c r="P80" s="805"/>
      <c r="Q80" s="725" t="s">
        <v>2684</v>
      </c>
      <c r="R80" s="725" t="s">
        <v>2685</v>
      </c>
    </row>
    <row r="81" spans="1:18" s="11" customFormat="1" ht="90" x14ac:dyDescent="0.25">
      <c r="A81" s="710"/>
      <c r="B81" s="710"/>
      <c r="C81" s="725"/>
      <c r="D81" s="725"/>
      <c r="E81" s="725"/>
      <c r="F81" s="725"/>
      <c r="G81" s="725"/>
      <c r="H81" s="528" t="s">
        <v>2622</v>
      </c>
      <c r="I81" s="13" t="s">
        <v>2686</v>
      </c>
      <c r="J81" s="725"/>
      <c r="K81" s="725"/>
      <c r="L81" s="725"/>
      <c r="M81" s="805"/>
      <c r="N81" s="725"/>
      <c r="O81" s="805"/>
      <c r="P81" s="725"/>
      <c r="Q81" s="725"/>
      <c r="R81" s="725"/>
    </row>
    <row r="82" spans="1:18" s="11" customFormat="1" ht="45" x14ac:dyDescent="0.25">
      <c r="A82" s="710"/>
      <c r="B82" s="710"/>
      <c r="C82" s="725"/>
      <c r="D82" s="725"/>
      <c r="E82" s="725"/>
      <c r="F82" s="725"/>
      <c r="G82" s="519" t="s">
        <v>2607</v>
      </c>
      <c r="H82" s="528" t="s">
        <v>2608</v>
      </c>
      <c r="I82" s="13" t="s">
        <v>2687</v>
      </c>
      <c r="J82" s="725"/>
      <c r="K82" s="725"/>
      <c r="L82" s="725"/>
      <c r="M82" s="805"/>
      <c r="N82" s="725"/>
      <c r="O82" s="805"/>
      <c r="P82" s="725"/>
      <c r="Q82" s="725"/>
      <c r="R82" s="725"/>
    </row>
    <row r="83" spans="1:18" s="11" customFormat="1" ht="45" x14ac:dyDescent="0.25">
      <c r="A83" s="711"/>
      <c r="B83" s="711"/>
      <c r="C83" s="725"/>
      <c r="D83" s="725"/>
      <c r="E83" s="725"/>
      <c r="F83" s="725"/>
      <c r="G83" s="519" t="s">
        <v>2688</v>
      </c>
      <c r="H83" s="528" t="s">
        <v>2689</v>
      </c>
      <c r="I83" s="13" t="s">
        <v>82</v>
      </c>
      <c r="J83" s="725"/>
      <c r="K83" s="725"/>
      <c r="L83" s="725"/>
      <c r="M83" s="805"/>
      <c r="N83" s="725"/>
      <c r="O83" s="805"/>
      <c r="P83" s="725"/>
      <c r="Q83" s="725"/>
      <c r="R83" s="725"/>
    </row>
    <row r="84" spans="1:18" s="305" customFormat="1" ht="51" customHeight="1" x14ac:dyDescent="0.25">
      <c r="A84" s="714">
        <v>29</v>
      </c>
      <c r="B84" s="714" t="s">
        <v>2482</v>
      </c>
      <c r="C84" s="714">
        <v>2.2999999999999998</v>
      </c>
      <c r="D84" s="714">
        <v>10</v>
      </c>
      <c r="E84" s="695" t="s">
        <v>2691</v>
      </c>
      <c r="F84" s="695" t="s">
        <v>2692</v>
      </c>
      <c r="G84" s="714" t="s">
        <v>2662</v>
      </c>
      <c r="H84" s="314" t="s">
        <v>739</v>
      </c>
      <c r="I84" s="310" t="s">
        <v>38</v>
      </c>
      <c r="J84" s="695" t="s">
        <v>2693</v>
      </c>
      <c r="K84" s="780" t="s">
        <v>161</v>
      </c>
      <c r="L84" s="780"/>
      <c r="M84" s="760">
        <v>16605</v>
      </c>
      <c r="N84" s="793"/>
      <c r="O84" s="760">
        <v>14145</v>
      </c>
      <c r="P84" s="793"/>
      <c r="Q84" s="695" t="s">
        <v>257</v>
      </c>
      <c r="R84" s="695" t="s">
        <v>2694</v>
      </c>
    </row>
    <row r="85" spans="1:18" s="305" customFormat="1" ht="78" customHeight="1" x14ac:dyDescent="0.25">
      <c r="A85" s="715"/>
      <c r="B85" s="715"/>
      <c r="C85" s="715"/>
      <c r="D85" s="715"/>
      <c r="E85" s="696"/>
      <c r="F85" s="696"/>
      <c r="G85" s="715"/>
      <c r="H85" s="314" t="s">
        <v>2667</v>
      </c>
      <c r="I85" s="310" t="s">
        <v>2695</v>
      </c>
      <c r="J85" s="696"/>
      <c r="K85" s="798"/>
      <c r="L85" s="798"/>
      <c r="M85" s="792"/>
      <c r="N85" s="794"/>
      <c r="O85" s="792"/>
      <c r="P85" s="794"/>
      <c r="Q85" s="696"/>
      <c r="R85" s="696"/>
    </row>
    <row r="86" spans="1:18" s="305" customFormat="1" ht="15" customHeight="1" x14ac:dyDescent="0.25">
      <c r="A86" s="731">
        <v>30</v>
      </c>
      <c r="B86" s="731" t="s">
        <v>702</v>
      </c>
      <c r="C86" s="731">
        <v>5</v>
      </c>
      <c r="D86" s="731">
        <v>11</v>
      </c>
      <c r="E86" s="720" t="s">
        <v>2696</v>
      </c>
      <c r="F86" s="720" t="s">
        <v>2697</v>
      </c>
      <c r="G86" s="731" t="s">
        <v>2642</v>
      </c>
      <c r="H86" s="315" t="s">
        <v>2643</v>
      </c>
      <c r="I86" s="310" t="s">
        <v>38</v>
      </c>
      <c r="J86" s="720" t="s">
        <v>2698</v>
      </c>
      <c r="K86" s="740" t="s">
        <v>161</v>
      </c>
      <c r="L86" s="740"/>
      <c r="M86" s="723" t="s">
        <v>2699</v>
      </c>
      <c r="N86" s="824"/>
      <c r="O86" s="723">
        <v>26474.5</v>
      </c>
      <c r="P86" s="824"/>
      <c r="Q86" s="720" t="s">
        <v>2700</v>
      </c>
      <c r="R86" s="720" t="s">
        <v>2701</v>
      </c>
    </row>
    <row r="87" spans="1:18" s="305" customFormat="1" ht="33" customHeight="1" x14ac:dyDescent="0.25">
      <c r="A87" s="720"/>
      <c r="B87" s="720"/>
      <c r="C87" s="720"/>
      <c r="D87" s="720"/>
      <c r="E87" s="720"/>
      <c r="F87" s="720"/>
      <c r="G87" s="720"/>
      <c r="H87" s="315" t="s">
        <v>109</v>
      </c>
      <c r="I87" s="310" t="s">
        <v>2702</v>
      </c>
      <c r="J87" s="720"/>
      <c r="K87" s="720"/>
      <c r="L87" s="720"/>
      <c r="M87" s="723"/>
      <c r="N87" s="720"/>
      <c r="O87" s="723"/>
      <c r="P87" s="720"/>
      <c r="Q87" s="720"/>
      <c r="R87" s="720"/>
    </row>
    <row r="88" spans="1:18" s="305" customFormat="1" ht="47.25" customHeight="1" x14ac:dyDescent="0.25">
      <c r="A88" s="720"/>
      <c r="B88" s="720"/>
      <c r="C88" s="720"/>
      <c r="D88" s="720"/>
      <c r="E88" s="720"/>
      <c r="F88" s="720"/>
      <c r="G88" s="720"/>
      <c r="H88" s="315" t="s">
        <v>2592</v>
      </c>
      <c r="I88" s="310" t="s">
        <v>461</v>
      </c>
      <c r="J88" s="720"/>
      <c r="K88" s="720"/>
      <c r="L88" s="720"/>
      <c r="M88" s="723"/>
      <c r="N88" s="720"/>
      <c r="O88" s="723"/>
      <c r="P88" s="720"/>
      <c r="Q88" s="720"/>
      <c r="R88" s="720"/>
    </row>
    <row r="89" spans="1:18" s="305" customFormat="1" ht="30" x14ac:dyDescent="0.25">
      <c r="A89" s="720"/>
      <c r="B89" s="720"/>
      <c r="C89" s="720"/>
      <c r="D89" s="720"/>
      <c r="E89" s="720"/>
      <c r="F89" s="720"/>
      <c r="G89" s="731" t="s">
        <v>2677</v>
      </c>
      <c r="H89" s="315" t="s">
        <v>2678</v>
      </c>
      <c r="I89" s="310" t="s">
        <v>38</v>
      </c>
      <c r="J89" s="720"/>
      <c r="K89" s="720"/>
      <c r="L89" s="720"/>
      <c r="M89" s="723"/>
      <c r="N89" s="720"/>
      <c r="O89" s="723"/>
      <c r="P89" s="720"/>
      <c r="Q89" s="720"/>
      <c r="R89" s="720"/>
    </row>
    <row r="90" spans="1:18" s="305" customFormat="1" ht="54.75" customHeight="1" x14ac:dyDescent="0.25">
      <c r="A90" s="720"/>
      <c r="B90" s="720"/>
      <c r="C90" s="720"/>
      <c r="D90" s="720"/>
      <c r="E90" s="720"/>
      <c r="F90" s="720"/>
      <c r="G90" s="720"/>
      <c r="H90" s="315" t="s">
        <v>2679</v>
      </c>
      <c r="I90" s="310" t="s">
        <v>2703</v>
      </c>
      <c r="J90" s="720"/>
      <c r="K90" s="720"/>
      <c r="L90" s="720"/>
      <c r="M90" s="723"/>
      <c r="N90" s="720"/>
      <c r="O90" s="723"/>
      <c r="P90" s="720"/>
      <c r="Q90" s="720"/>
      <c r="R90" s="720"/>
    </row>
    <row r="91" spans="1:18" s="305" customFormat="1" ht="45" x14ac:dyDescent="0.25">
      <c r="A91" s="731">
        <v>31</v>
      </c>
      <c r="B91" s="731" t="s">
        <v>702</v>
      </c>
      <c r="C91" s="731">
        <v>5</v>
      </c>
      <c r="D91" s="731">
        <v>11</v>
      </c>
      <c r="E91" s="720" t="s">
        <v>2704</v>
      </c>
      <c r="F91" s="720" t="s">
        <v>2705</v>
      </c>
      <c r="G91" s="714" t="s">
        <v>2595</v>
      </c>
      <c r="H91" s="314" t="s">
        <v>2596</v>
      </c>
      <c r="I91" s="310" t="s">
        <v>82</v>
      </c>
      <c r="J91" s="720" t="s">
        <v>2706</v>
      </c>
      <c r="K91" s="740" t="s">
        <v>161</v>
      </c>
      <c r="L91" s="740"/>
      <c r="M91" s="723">
        <v>21186.38</v>
      </c>
      <c r="N91" s="824"/>
      <c r="O91" s="723">
        <v>18980.78</v>
      </c>
      <c r="P91" s="824"/>
      <c r="Q91" s="720" t="s">
        <v>2707</v>
      </c>
      <c r="R91" s="720" t="s">
        <v>2708</v>
      </c>
    </row>
    <row r="92" spans="1:18" s="305" customFormat="1" ht="45" x14ac:dyDescent="0.25">
      <c r="A92" s="720"/>
      <c r="B92" s="720"/>
      <c r="C92" s="720"/>
      <c r="D92" s="720"/>
      <c r="E92" s="720"/>
      <c r="F92" s="720"/>
      <c r="G92" s="715"/>
      <c r="H92" s="314" t="s">
        <v>2600</v>
      </c>
      <c r="I92" s="310" t="s">
        <v>140</v>
      </c>
      <c r="J92" s="720"/>
      <c r="K92" s="720"/>
      <c r="L92" s="720"/>
      <c r="M92" s="723"/>
      <c r="N92" s="720"/>
      <c r="O92" s="723"/>
      <c r="P92" s="720"/>
      <c r="Q92" s="720"/>
      <c r="R92" s="720"/>
    </row>
    <row r="93" spans="1:18" s="305" customFormat="1" ht="30" x14ac:dyDescent="0.25">
      <c r="A93" s="720"/>
      <c r="B93" s="720"/>
      <c r="C93" s="720"/>
      <c r="D93" s="720"/>
      <c r="E93" s="720"/>
      <c r="F93" s="720"/>
      <c r="G93" s="731" t="s">
        <v>2662</v>
      </c>
      <c r="H93" s="314" t="s">
        <v>739</v>
      </c>
      <c r="I93" s="310" t="s">
        <v>38</v>
      </c>
      <c r="J93" s="720"/>
      <c r="K93" s="720"/>
      <c r="L93" s="720"/>
      <c r="M93" s="723"/>
      <c r="N93" s="720"/>
      <c r="O93" s="723"/>
      <c r="P93" s="720"/>
      <c r="Q93" s="720"/>
      <c r="R93" s="720"/>
    </row>
    <row r="94" spans="1:18" s="305" customFormat="1" ht="60" x14ac:dyDescent="0.25">
      <c r="A94" s="720"/>
      <c r="B94" s="720"/>
      <c r="C94" s="720"/>
      <c r="D94" s="720"/>
      <c r="E94" s="720"/>
      <c r="F94" s="720"/>
      <c r="G94" s="720"/>
      <c r="H94" s="314" t="s">
        <v>2667</v>
      </c>
      <c r="I94" s="310" t="s">
        <v>123</v>
      </c>
      <c r="J94" s="720"/>
      <c r="K94" s="720"/>
      <c r="L94" s="720"/>
      <c r="M94" s="723"/>
      <c r="N94" s="720"/>
      <c r="O94" s="723"/>
      <c r="P94" s="720"/>
      <c r="Q94" s="720"/>
      <c r="R94" s="720"/>
    </row>
    <row r="95" spans="1:18" s="305" customFormat="1" ht="45" x14ac:dyDescent="0.25">
      <c r="A95" s="720"/>
      <c r="B95" s="720"/>
      <c r="C95" s="720"/>
      <c r="D95" s="720"/>
      <c r="E95" s="720"/>
      <c r="F95" s="720"/>
      <c r="G95" s="314" t="s">
        <v>2607</v>
      </c>
      <c r="H95" s="314" t="s">
        <v>2608</v>
      </c>
      <c r="I95" s="310" t="s">
        <v>38</v>
      </c>
      <c r="J95" s="720"/>
      <c r="K95" s="720"/>
      <c r="L95" s="720"/>
      <c r="M95" s="723"/>
      <c r="N95" s="720"/>
      <c r="O95" s="723"/>
      <c r="P95" s="720"/>
      <c r="Q95" s="720"/>
      <c r="R95" s="720"/>
    </row>
    <row r="96" spans="1:18" s="305" customFormat="1" ht="30" x14ac:dyDescent="0.25">
      <c r="A96" s="720"/>
      <c r="B96" s="720"/>
      <c r="C96" s="720"/>
      <c r="D96" s="720"/>
      <c r="E96" s="720"/>
      <c r="F96" s="720"/>
      <c r="G96" s="731" t="s">
        <v>2677</v>
      </c>
      <c r="H96" s="314" t="s">
        <v>2678</v>
      </c>
      <c r="I96" s="310" t="s">
        <v>38</v>
      </c>
      <c r="J96" s="720"/>
      <c r="K96" s="720"/>
      <c r="L96" s="720"/>
      <c r="M96" s="723"/>
      <c r="N96" s="720"/>
      <c r="O96" s="723"/>
      <c r="P96" s="720"/>
      <c r="Q96" s="720"/>
      <c r="R96" s="720"/>
    </row>
    <row r="97" spans="1:18" s="305" customFormat="1" ht="39" customHeight="1" x14ac:dyDescent="0.25">
      <c r="A97" s="720"/>
      <c r="B97" s="720"/>
      <c r="C97" s="720"/>
      <c r="D97" s="720"/>
      <c r="E97" s="720"/>
      <c r="F97" s="720"/>
      <c r="G97" s="720"/>
      <c r="H97" s="314" t="s">
        <v>2679</v>
      </c>
      <c r="I97" s="310" t="s">
        <v>506</v>
      </c>
      <c r="J97" s="720"/>
      <c r="K97" s="720"/>
      <c r="L97" s="720"/>
      <c r="M97" s="723"/>
      <c r="N97" s="720"/>
      <c r="O97" s="723"/>
      <c r="P97" s="720"/>
      <c r="Q97" s="720"/>
      <c r="R97" s="720"/>
    </row>
    <row r="98" spans="1:18" s="305" customFormat="1" ht="30" x14ac:dyDescent="0.25">
      <c r="A98" s="731">
        <v>32</v>
      </c>
      <c r="B98" s="731" t="s">
        <v>719</v>
      </c>
      <c r="C98" s="731">
        <v>5</v>
      </c>
      <c r="D98" s="731">
        <v>11</v>
      </c>
      <c r="E98" s="720" t="s">
        <v>2709</v>
      </c>
      <c r="F98" s="720" t="s">
        <v>2710</v>
      </c>
      <c r="G98" s="731" t="s">
        <v>2642</v>
      </c>
      <c r="H98" s="315" t="s">
        <v>2643</v>
      </c>
      <c r="I98" s="310" t="s">
        <v>38</v>
      </c>
      <c r="J98" s="720" t="s">
        <v>2711</v>
      </c>
      <c r="K98" s="740" t="s">
        <v>130</v>
      </c>
      <c r="L98" s="740"/>
      <c r="M98" s="723">
        <v>13468.2</v>
      </c>
      <c r="N98" s="824"/>
      <c r="O98" s="723">
        <v>12153.24</v>
      </c>
      <c r="P98" s="824"/>
      <c r="Q98" s="720" t="s">
        <v>2613</v>
      </c>
      <c r="R98" s="720" t="s">
        <v>2614</v>
      </c>
    </row>
    <row r="99" spans="1:18" s="305" customFormat="1" x14ac:dyDescent="0.25">
      <c r="A99" s="721"/>
      <c r="B99" s="720"/>
      <c r="C99" s="720"/>
      <c r="D99" s="720"/>
      <c r="E99" s="720"/>
      <c r="F99" s="720"/>
      <c r="G99" s="720"/>
      <c r="H99" s="315" t="s">
        <v>109</v>
      </c>
      <c r="I99" s="310" t="s">
        <v>516</v>
      </c>
      <c r="J99" s="720"/>
      <c r="K99" s="720"/>
      <c r="L99" s="720"/>
      <c r="M99" s="951"/>
      <c r="N99" s="720"/>
      <c r="O99" s="723"/>
      <c r="P99" s="720"/>
      <c r="Q99" s="720"/>
      <c r="R99" s="720"/>
    </row>
    <row r="100" spans="1:18" s="305" customFormat="1" ht="30" x14ac:dyDescent="0.25">
      <c r="A100" s="721"/>
      <c r="B100" s="720"/>
      <c r="C100" s="720"/>
      <c r="D100" s="720"/>
      <c r="E100" s="720"/>
      <c r="F100" s="720"/>
      <c r="G100" s="720"/>
      <c r="H100" s="315" t="s">
        <v>2592</v>
      </c>
      <c r="I100" s="310" t="s">
        <v>82</v>
      </c>
      <c r="J100" s="720"/>
      <c r="K100" s="720"/>
      <c r="L100" s="720"/>
      <c r="M100" s="951"/>
      <c r="N100" s="720"/>
      <c r="O100" s="723"/>
      <c r="P100" s="720"/>
      <c r="Q100" s="720"/>
      <c r="R100" s="720"/>
    </row>
    <row r="101" spans="1:18" s="305" customFormat="1" ht="30" x14ac:dyDescent="0.25">
      <c r="A101" s="721"/>
      <c r="B101" s="720"/>
      <c r="C101" s="720"/>
      <c r="D101" s="720"/>
      <c r="E101" s="720"/>
      <c r="F101" s="720"/>
      <c r="G101" s="731" t="s">
        <v>2677</v>
      </c>
      <c r="H101" s="315" t="s">
        <v>2678</v>
      </c>
      <c r="I101" s="310" t="s">
        <v>38</v>
      </c>
      <c r="J101" s="720"/>
      <c r="K101" s="720"/>
      <c r="L101" s="720"/>
      <c r="M101" s="951"/>
      <c r="N101" s="720"/>
      <c r="O101" s="723"/>
      <c r="P101" s="720"/>
      <c r="Q101" s="720"/>
      <c r="R101" s="720"/>
    </row>
    <row r="102" spans="1:18" s="305" customFormat="1" ht="30" x14ac:dyDescent="0.25">
      <c r="A102" s="721"/>
      <c r="B102" s="720"/>
      <c r="C102" s="720"/>
      <c r="D102" s="720"/>
      <c r="E102" s="720"/>
      <c r="F102" s="720"/>
      <c r="G102" s="720"/>
      <c r="H102" s="315" t="s">
        <v>2679</v>
      </c>
      <c r="I102" s="310" t="s">
        <v>2651</v>
      </c>
      <c r="J102" s="720"/>
      <c r="K102" s="720"/>
      <c r="L102" s="720"/>
      <c r="M102" s="951"/>
      <c r="N102" s="720"/>
      <c r="O102" s="723"/>
      <c r="P102" s="720"/>
      <c r="Q102" s="720"/>
      <c r="R102" s="720"/>
    </row>
    <row r="103" spans="1:18" s="305" customFormat="1" ht="36" customHeight="1" x14ac:dyDescent="0.25">
      <c r="A103" s="714">
        <v>33</v>
      </c>
      <c r="B103" s="714" t="s">
        <v>99</v>
      </c>
      <c r="C103" s="714">
        <v>1</v>
      </c>
      <c r="D103" s="714">
        <v>13</v>
      </c>
      <c r="E103" s="695" t="s">
        <v>2712</v>
      </c>
      <c r="F103" s="695" t="s">
        <v>2713</v>
      </c>
      <c r="G103" s="714" t="s">
        <v>2662</v>
      </c>
      <c r="H103" s="314" t="s">
        <v>739</v>
      </c>
      <c r="I103" s="310" t="s">
        <v>38</v>
      </c>
      <c r="J103" s="695" t="s">
        <v>2714</v>
      </c>
      <c r="K103" s="780" t="s">
        <v>146</v>
      </c>
      <c r="L103" s="780"/>
      <c r="M103" s="950">
        <v>16166.5</v>
      </c>
      <c r="N103" s="793"/>
      <c r="O103" s="760">
        <v>13247.1</v>
      </c>
      <c r="P103" s="793"/>
      <c r="Q103" s="695" t="s">
        <v>2715</v>
      </c>
      <c r="R103" s="695" t="s">
        <v>2716</v>
      </c>
    </row>
    <row r="104" spans="1:18" s="305" customFormat="1" ht="64.5" customHeight="1" x14ac:dyDescent="0.25">
      <c r="A104" s="696"/>
      <c r="B104" s="696"/>
      <c r="C104" s="696"/>
      <c r="D104" s="696"/>
      <c r="E104" s="696"/>
      <c r="F104" s="696"/>
      <c r="G104" s="696"/>
      <c r="H104" s="314" t="s">
        <v>2667</v>
      </c>
      <c r="I104" s="310" t="s">
        <v>2717</v>
      </c>
      <c r="J104" s="696"/>
      <c r="K104" s="696"/>
      <c r="L104" s="696"/>
      <c r="M104" s="792"/>
      <c r="N104" s="696"/>
      <c r="O104" s="792"/>
      <c r="P104" s="696"/>
      <c r="Q104" s="696"/>
      <c r="R104" s="696"/>
    </row>
    <row r="105" spans="1:18" s="305" customFormat="1" ht="30" x14ac:dyDescent="0.25">
      <c r="A105" s="731">
        <v>34</v>
      </c>
      <c r="B105" s="731" t="s">
        <v>702</v>
      </c>
      <c r="C105" s="731">
        <v>1.3</v>
      </c>
      <c r="D105" s="731">
        <v>13</v>
      </c>
      <c r="E105" s="720" t="s">
        <v>2718</v>
      </c>
      <c r="F105" s="720" t="s">
        <v>2719</v>
      </c>
      <c r="G105" s="731" t="s">
        <v>2662</v>
      </c>
      <c r="H105" s="315" t="s">
        <v>739</v>
      </c>
      <c r="I105" s="310" t="s">
        <v>38</v>
      </c>
      <c r="J105" s="720" t="s">
        <v>2720</v>
      </c>
      <c r="K105" s="740" t="s">
        <v>161</v>
      </c>
      <c r="L105" s="740"/>
      <c r="M105" s="723" t="s">
        <v>2721</v>
      </c>
      <c r="N105" s="824"/>
      <c r="O105" s="723">
        <v>10200.24</v>
      </c>
      <c r="P105" s="824"/>
      <c r="Q105" s="720" t="s">
        <v>2722</v>
      </c>
      <c r="R105" s="720" t="s">
        <v>2723</v>
      </c>
    </row>
    <row r="106" spans="1:18" s="305" customFormat="1" ht="60" x14ac:dyDescent="0.25">
      <c r="A106" s="720"/>
      <c r="B106" s="720"/>
      <c r="C106" s="720"/>
      <c r="D106" s="720"/>
      <c r="E106" s="720"/>
      <c r="F106" s="720"/>
      <c r="G106" s="720"/>
      <c r="H106" s="315" t="s">
        <v>2667</v>
      </c>
      <c r="I106" s="310" t="s">
        <v>541</v>
      </c>
      <c r="J106" s="720"/>
      <c r="K106" s="720"/>
      <c r="L106" s="720"/>
      <c r="M106" s="723"/>
      <c r="N106" s="720"/>
      <c r="O106" s="723"/>
      <c r="P106" s="720"/>
      <c r="Q106" s="720"/>
      <c r="R106" s="720"/>
    </row>
    <row r="107" spans="1:18" s="305" customFormat="1" ht="30" x14ac:dyDescent="0.25">
      <c r="A107" s="720"/>
      <c r="B107" s="720"/>
      <c r="C107" s="720"/>
      <c r="D107" s="720"/>
      <c r="E107" s="720"/>
      <c r="F107" s="720"/>
      <c r="G107" s="731" t="s">
        <v>2677</v>
      </c>
      <c r="H107" s="315" t="s">
        <v>2678</v>
      </c>
      <c r="I107" s="310" t="s">
        <v>38</v>
      </c>
      <c r="J107" s="720"/>
      <c r="K107" s="720"/>
      <c r="L107" s="720"/>
      <c r="M107" s="723"/>
      <c r="N107" s="720"/>
      <c r="O107" s="723"/>
      <c r="P107" s="720"/>
      <c r="Q107" s="720"/>
      <c r="R107" s="720"/>
    </row>
    <row r="108" spans="1:18" s="305" customFormat="1" ht="30" x14ac:dyDescent="0.25">
      <c r="A108" s="720"/>
      <c r="B108" s="720"/>
      <c r="C108" s="720"/>
      <c r="D108" s="720"/>
      <c r="E108" s="720"/>
      <c r="F108" s="720"/>
      <c r="G108" s="720"/>
      <c r="H108" s="315" t="s">
        <v>2679</v>
      </c>
      <c r="I108" s="310" t="s">
        <v>128</v>
      </c>
      <c r="J108" s="720"/>
      <c r="K108" s="720"/>
      <c r="L108" s="720"/>
      <c r="M108" s="723"/>
      <c r="N108" s="720"/>
      <c r="O108" s="723"/>
      <c r="P108" s="720"/>
      <c r="Q108" s="720"/>
      <c r="R108" s="720"/>
    </row>
    <row r="109" spans="1:18" s="305" customFormat="1" ht="45" x14ac:dyDescent="0.25">
      <c r="A109" s="714">
        <v>35</v>
      </c>
      <c r="B109" s="714" t="s">
        <v>702</v>
      </c>
      <c r="C109" s="714">
        <v>1</v>
      </c>
      <c r="D109" s="714">
        <v>13</v>
      </c>
      <c r="E109" s="695" t="s">
        <v>2724</v>
      </c>
      <c r="F109" s="695" t="s">
        <v>2725</v>
      </c>
      <c r="G109" s="714" t="s">
        <v>2595</v>
      </c>
      <c r="H109" s="314" t="s">
        <v>2596</v>
      </c>
      <c r="I109" s="310" t="s">
        <v>82</v>
      </c>
      <c r="J109" s="714" t="s">
        <v>2726</v>
      </c>
      <c r="K109" s="780" t="s">
        <v>99</v>
      </c>
      <c r="L109" s="780"/>
      <c r="M109" s="760">
        <v>13651</v>
      </c>
      <c r="N109" s="793"/>
      <c r="O109" s="760">
        <v>11951</v>
      </c>
      <c r="P109" s="793"/>
      <c r="Q109" s="695" t="s">
        <v>2727</v>
      </c>
      <c r="R109" s="695" t="s">
        <v>2728</v>
      </c>
    </row>
    <row r="110" spans="1:18" s="305" customFormat="1" ht="45" x14ac:dyDescent="0.25">
      <c r="A110" s="790"/>
      <c r="B110" s="790"/>
      <c r="C110" s="790"/>
      <c r="D110" s="790"/>
      <c r="E110" s="790"/>
      <c r="F110" s="790"/>
      <c r="G110" s="790"/>
      <c r="H110" s="314" t="s">
        <v>2600</v>
      </c>
      <c r="I110" s="310" t="s">
        <v>1627</v>
      </c>
      <c r="J110" s="790"/>
      <c r="K110" s="790"/>
      <c r="L110" s="790"/>
      <c r="M110" s="791"/>
      <c r="N110" s="790"/>
      <c r="O110" s="791"/>
      <c r="P110" s="790"/>
      <c r="Q110" s="790"/>
      <c r="R110" s="790"/>
    </row>
    <row r="111" spans="1:18" s="305" customFormat="1" ht="34.5" customHeight="1" x14ac:dyDescent="0.25">
      <c r="A111" s="696"/>
      <c r="B111" s="696"/>
      <c r="C111" s="696"/>
      <c r="D111" s="696"/>
      <c r="E111" s="696"/>
      <c r="F111" s="696"/>
      <c r="G111" s="696"/>
      <c r="H111" s="314" t="s">
        <v>2592</v>
      </c>
      <c r="I111" s="310" t="s">
        <v>384</v>
      </c>
      <c r="J111" s="696"/>
      <c r="K111" s="696"/>
      <c r="L111" s="696"/>
      <c r="M111" s="792"/>
      <c r="N111" s="696"/>
      <c r="O111" s="792"/>
      <c r="P111" s="696"/>
      <c r="Q111" s="696"/>
      <c r="R111" s="696"/>
    </row>
    <row r="112" spans="1:18" s="305" customFormat="1" ht="45" x14ac:dyDescent="0.25">
      <c r="A112" s="714">
        <v>36</v>
      </c>
      <c r="B112" s="714" t="s">
        <v>1128</v>
      </c>
      <c r="C112" s="714">
        <v>1</v>
      </c>
      <c r="D112" s="714">
        <v>13</v>
      </c>
      <c r="E112" s="695" t="s">
        <v>2729</v>
      </c>
      <c r="F112" s="695" t="s">
        <v>2730</v>
      </c>
      <c r="G112" s="714" t="s">
        <v>2595</v>
      </c>
      <c r="H112" s="315" t="s">
        <v>2596</v>
      </c>
      <c r="I112" s="310" t="s">
        <v>94</v>
      </c>
      <c r="J112" s="695" t="s">
        <v>2731</v>
      </c>
      <c r="K112" s="780" t="s">
        <v>136</v>
      </c>
      <c r="L112" s="780"/>
      <c r="M112" s="760">
        <v>34045.4</v>
      </c>
      <c r="N112" s="793"/>
      <c r="O112" s="760">
        <v>23137.4</v>
      </c>
      <c r="P112" s="793"/>
      <c r="Q112" s="695" t="s">
        <v>257</v>
      </c>
      <c r="R112" s="695" t="s">
        <v>2621</v>
      </c>
    </row>
    <row r="113" spans="1:18" s="305" customFormat="1" ht="45" x14ac:dyDescent="0.25">
      <c r="A113" s="790"/>
      <c r="B113" s="790"/>
      <c r="C113" s="790"/>
      <c r="D113" s="790"/>
      <c r="E113" s="790"/>
      <c r="F113" s="790"/>
      <c r="G113" s="790"/>
      <c r="H113" s="315" t="s">
        <v>2600</v>
      </c>
      <c r="I113" s="310" t="s">
        <v>562</v>
      </c>
      <c r="J113" s="790"/>
      <c r="K113" s="790"/>
      <c r="L113" s="790"/>
      <c r="M113" s="791"/>
      <c r="N113" s="790"/>
      <c r="O113" s="791"/>
      <c r="P113" s="790"/>
      <c r="Q113" s="790"/>
      <c r="R113" s="790"/>
    </row>
    <row r="114" spans="1:18" s="305" customFormat="1" ht="30" x14ac:dyDescent="0.25">
      <c r="A114" s="790"/>
      <c r="B114" s="790"/>
      <c r="C114" s="790"/>
      <c r="D114" s="790"/>
      <c r="E114" s="790"/>
      <c r="F114" s="790"/>
      <c r="G114" s="696"/>
      <c r="H114" s="315" t="s">
        <v>2254</v>
      </c>
      <c r="I114" s="310" t="s">
        <v>82</v>
      </c>
      <c r="J114" s="790"/>
      <c r="K114" s="790"/>
      <c r="L114" s="790"/>
      <c r="M114" s="791"/>
      <c r="N114" s="790"/>
      <c r="O114" s="791"/>
      <c r="P114" s="790"/>
      <c r="Q114" s="790"/>
      <c r="R114" s="790"/>
    </row>
    <row r="115" spans="1:18" s="305" customFormat="1" ht="30" x14ac:dyDescent="0.25">
      <c r="A115" s="790"/>
      <c r="B115" s="790"/>
      <c r="C115" s="790"/>
      <c r="D115" s="790"/>
      <c r="E115" s="790"/>
      <c r="F115" s="790"/>
      <c r="G115" s="714" t="s">
        <v>2677</v>
      </c>
      <c r="H115" s="315" t="s">
        <v>2678</v>
      </c>
      <c r="I115" s="310" t="s">
        <v>1513</v>
      </c>
      <c r="J115" s="790"/>
      <c r="K115" s="790"/>
      <c r="L115" s="790"/>
      <c r="M115" s="791"/>
      <c r="N115" s="790"/>
      <c r="O115" s="791"/>
      <c r="P115" s="790"/>
      <c r="Q115" s="790"/>
      <c r="R115" s="790"/>
    </row>
    <row r="116" spans="1:18" s="305" customFormat="1" ht="30" x14ac:dyDescent="0.25">
      <c r="A116" s="696"/>
      <c r="B116" s="696"/>
      <c r="C116" s="696"/>
      <c r="D116" s="696"/>
      <c r="E116" s="696"/>
      <c r="F116" s="696"/>
      <c r="G116" s="696"/>
      <c r="H116" s="315" t="s">
        <v>2679</v>
      </c>
      <c r="I116" s="310" t="s">
        <v>562</v>
      </c>
      <c r="J116" s="696"/>
      <c r="K116" s="696"/>
      <c r="L116" s="696"/>
      <c r="M116" s="792"/>
      <c r="N116" s="696"/>
      <c r="O116" s="792"/>
      <c r="P116" s="696"/>
      <c r="Q116" s="696"/>
      <c r="R116" s="696"/>
    </row>
    <row r="117" spans="1:18" s="305" customFormat="1" x14ac:dyDescent="0.25">
      <c r="M117" s="306"/>
      <c r="N117" s="306"/>
      <c r="O117" s="306"/>
      <c r="P117" s="306"/>
    </row>
    <row r="118" spans="1:18" s="305" customFormat="1" x14ac:dyDescent="0.25">
      <c r="L118" s="465"/>
      <c r="M118" s="808" t="s">
        <v>618</v>
      </c>
      <c r="N118" s="757"/>
      <c r="O118" s="757" t="s">
        <v>619</v>
      </c>
      <c r="P118" s="758"/>
    </row>
    <row r="119" spans="1:18" s="305" customFormat="1" x14ac:dyDescent="0.25">
      <c r="L119" s="466"/>
      <c r="M119" s="464" t="s">
        <v>620</v>
      </c>
      <c r="N119" s="464" t="s">
        <v>621</v>
      </c>
      <c r="O119" s="464" t="s">
        <v>620</v>
      </c>
      <c r="P119" s="464" t="s">
        <v>621</v>
      </c>
    </row>
    <row r="120" spans="1:18" s="305" customFormat="1" x14ac:dyDescent="0.25">
      <c r="L120" s="473" t="s">
        <v>622</v>
      </c>
      <c r="M120" s="307">
        <v>14</v>
      </c>
      <c r="N120" s="308">
        <v>505000</v>
      </c>
      <c r="O120" s="309">
        <v>22</v>
      </c>
      <c r="P120" s="312">
        <f>SUM(O84:O116,O80,O74,O72,O66,O61,O59,O54,O46,O44,O38,O36,O29,O24,O21)</f>
        <v>517562.55000000005</v>
      </c>
    </row>
    <row r="121" spans="1:18" s="305" customFormat="1" x14ac:dyDescent="0.25">
      <c r="M121" s="306"/>
      <c r="N121" s="306"/>
      <c r="O121" s="306"/>
      <c r="P121" s="306"/>
    </row>
  </sheetData>
  <mergeCells count="382">
    <mergeCell ref="Q4:Q5"/>
    <mergeCell ref="R4:R5"/>
    <mergeCell ref="G4:G5"/>
    <mergeCell ref="H4:I4"/>
    <mergeCell ref="J4:J5"/>
    <mergeCell ref="K4:L4"/>
    <mergeCell ref="M4:N4"/>
    <mergeCell ref="O4:P4"/>
    <mergeCell ref="A21:A23"/>
    <mergeCell ref="B21:B23"/>
    <mergeCell ref="C21:C23"/>
    <mergeCell ref="D21:D23"/>
    <mergeCell ref="E21:E23"/>
    <mergeCell ref="F21:F23"/>
    <mergeCell ref="G21:G23"/>
    <mergeCell ref="J21:J23"/>
    <mergeCell ref="A4:A5"/>
    <mergeCell ref="B4:B5"/>
    <mergeCell ref="C4:C5"/>
    <mergeCell ref="D4:D5"/>
    <mergeCell ref="E4:E5"/>
    <mergeCell ref="F4:F5"/>
    <mergeCell ref="Q21:Q23"/>
    <mergeCell ref="R21:R23"/>
    <mergeCell ref="L21:L23"/>
    <mergeCell ref="M21:M23"/>
    <mergeCell ref="N21:N23"/>
    <mergeCell ref="O21:O23"/>
    <mergeCell ref="P21:P23"/>
    <mergeCell ref="R24:R28"/>
    <mergeCell ref="G27:G28"/>
    <mergeCell ref="M24:M28"/>
    <mergeCell ref="N24:N28"/>
    <mergeCell ref="O24:O28"/>
    <mergeCell ref="P24:P28"/>
    <mergeCell ref="K21:K23"/>
    <mergeCell ref="R29:R35"/>
    <mergeCell ref="G33:G35"/>
    <mergeCell ref="M29:M35"/>
    <mergeCell ref="N29:N35"/>
    <mergeCell ref="O29:O35"/>
    <mergeCell ref="A24:A28"/>
    <mergeCell ref="B24:B28"/>
    <mergeCell ref="A29:A35"/>
    <mergeCell ref="B29:B35"/>
    <mergeCell ref="C29:C35"/>
    <mergeCell ref="D29:D35"/>
    <mergeCell ref="E29:E35"/>
    <mergeCell ref="F29:F35"/>
    <mergeCell ref="G29:G31"/>
    <mergeCell ref="K24:K28"/>
    <mergeCell ref="L24:L28"/>
    <mergeCell ref="E36:E37"/>
    <mergeCell ref="F36:F37"/>
    <mergeCell ref="J29:J35"/>
    <mergeCell ref="K29:K35"/>
    <mergeCell ref="L29:L35"/>
    <mergeCell ref="Q24:Q28"/>
    <mergeCell ref="C24:C28"/>
    <mergeCell ref="D24:D28"/>
    <mergeCell ref="E24:E28"/>
    <mergeCell ref="F24:F28"/>
    <mergeCell ref="G24:G26"/>
    <mergeCell ref="J24:J28"/>
    <mergeCell ref="O36:O37"/>
    <mergeCell ref="P36:P37"/>
    <mergeCell ref="Q36:Q37"/>
    <mergeCell ref="P29:P35"/>
    <mergeCell ref="Q29:Q35"/>
    <mergeCell ref="R36:R37"/>
    <mergeCell ref="A38:A43"/>
    <mergeCell ref="B38:B43"/>
    <mergeCell ref="C38:C43"/>
    <mergeCell ref="D38:D43"/>
    <mergeCell ref="E38:E43"/>
    <mergeCell ref="F38:F43"/>
    <mergeCell ref="G36:G37"/>
    <mergeCell ref="J36:J37"/>
    <mergeCell ref="K36:K37"/>
    <mergeCell ref="L36:L37"/>
    <mergeCell ref="M36:M37"/>
    <mergeCell ref="N36:N37"/>
    <mergeCell ref="O38:O43"/>
    <mergeCell ref="P38:P43"/>
    <mergeCell ref="Q38:Q43"/>
    <mergeCell ref="R38:R43"/>
    <mergeCell ref="G41:G43"/>
    <mergeCell ref="M38:M43"/>
    <mergeCell ref="N38:N43"/>
    <mergeCell ref="A36:A37"/>
    <mergeCell ref="B36:B37"/>
    <mergeCell ref="C36:C37"/>
    <mergeCell ref="D36:D37"/>
    <mergeCell ref="A44:A45"/>
    <mergeCell ref="B44:B45"/>
    <mergeCell ref="C44:C45"/>
    <mergeCell ref="D44:D45"/>
    <mergeCell ref="E44:E45"/>
    <mergeCell ref="G38:G39"/>
    <mergeCell ref="J38:J43"/>
    <mergeCell ref="K38:K43"/>
    <mergeCell ref="L38:L43"/>
    <mergeCell ref="N44:N45"/>
    <mergeCell ref="O44:O45"/>
    <mergeCell ref="P44:P45"/>
    <mergeCell ref="Q44:Q45"/>
    <mergeCell ref="R44:R45"/>
    <mergeCell ref="A46:A53"/>
    <mergeCell ref="B46:B53"/>
    <mergeCell ref="C46:C53"/>
    <mergeCell ref="D46:D53"/>
    <mergeCell ref="E46:E53"/>
    <mergeCell ref="F44:F45"/>
    <mergeCell ref="G44:G45"/>
    <mergeCell ref="J44:J45"/>
    <mergeCell ref="K44:K45"/>
    <mergeCell ref="L44:L45"/>
    <mergeCell ref="M44:M45"/>
    <mergeCell ref="N46:N53"/>
    <mergeCell ref="O46:O53"/>
    <mergeCell ref="P46:P53"/>
    <mergeCell ref="Q46:Q53"/>
    <mergeCell ref="R46:R53"/>
    <mergeCell ref="G50:G53"/>
    <mergeCell ref="F46:F53"/>
    <mergeCell ref="G46:G49"/>
    <mergeCell ref="J46:J53"/>
    <mergeCell ref="K46:K53"/>
    <mergeCell ref="L46:L53"/>
    <mergeCell ref="M46:M53"/>
    <mergeCell ref="O54:O58"/>
    <mergeCell ref="P54:P58"/>
    <mergeCell ref="Q54:Q58"/>
    <mergeCell ref="R54:R58"/>
    <mergeCell ref="G56:G58"/>
    <mergeCell ref="M54:M58"/>
    <mergeCell ref="N54:N58"/>
    <mergeCell ref="G54:G55"/>
    <mergeCell ref="J54:J58"/>
    <mergeCell ref="K54:K58"/>
    <mergeCell ref="L54:L58"/>
    <mergeCell ref="A54:A58"/>
    <mergeCell ref="B54:B58"/>
    <mergeCell ref="C54:C58"/>
    <mergeCell ref="D54:D58"/>
    <mergeCell ref="E54:E58"/>
    <mergeCell ref="F54:F58"/>
    <mergeCell ref="A59:A60"/>
    <mergeCell ref="B59:B60"/>
    <mergeCell ref="C59:C60"/>
    <mergeCell ref="D59:D60"/>
    <mergeCell ref="E59:E60"/>
    <mergeCell ref="N59:N60"/>
    <mergeCell ref="O59:O60"/>
    <mergeCell ref="P59:P60"/>
    <mergeCell ref="Q59:Q60"/>
    <mergeCell ref="R59:R60"/>
    <mergeCell ref="F59:F60"/>
    <mergeCell ref="G59:G60"/>
    <mergeCell ref="J59:J60"/>
    <mergeCell ref="K59:K60"/>
    <mergeCell ref="L59:L60"/>
    <mergeCell ref="M59:M60"/>
    <mergeCell ref="O61:O65"/>
    <mergeCell ref="P61:P65"/>
    <mergeCell ref="Q61:Q65"/>
    <mergeCell ref="R61:R65"/>
    <mergeCell ref="G64:G65"/>
    <mergeCell ref="M61:M65"/>
    <mergeCell ref="N61:N65"/>
    <mergeCell ref="A66:A71"/>
    <mergeCell ref="B66:B71"/>
    <mergeCell ref="C66:C71"/>
    <mergeCell ref="D66:D71"/>
    <mergeCell ref="E66:E71"/>
    <mergeCell ref="G61:G63"/>
    <mergeCell ref="J61:J65"/>
    <mergeCell ref="K61:K65"/>
    <mergeCell ref="L61:L65"/>
    <mergeCell ref="A61:A65"/>
    <mergeCell ref="B61:B65"/>
    <mergeCell ref="C61:C65"/>
    <mergeCell ref="D61:D65"/>
    <mergeCell ref="E61:E65"/>
    <mergeCell ref="F61:F65"/>
    <mergeCell ref="N66:N71"/>
    <mergeCell ref="O66:O71"/>
    <mergeCell ref="P66:P71"/>
    <mergeCell ref="Q66:Q71"/>
    <mergeCell ref="R66:R71"/>
    <mergeCell ref="G68:G69"/>
    <mergeCell ref="F66:F71"/>
    <mergeCell ref="G66:G67"/>
    <mergeCell ref="J66:J71"/>
    <mergeCell ref="K66:K71"/>
    <mergeCell ref="L66:L71"/>
    <mergeCell ref="M66:M71"/>
    <mergeCell ref="O72:O73"/>
    <mergeCell ref="P72:P73"/>
    <mergeCell ref="Q72:Q73"/>
    <mergeCell ref="R72:R73"/>
    <mergeCell ref="A74:A79"/>
    <mergeCell ref="B74:B79"/>
    <mergeCell ref="C74:C79"/>
    <mergeCell ref="D74:D79"/>
    <mergeCell ref="E74:E79"/>
    <mergeCell ref="F74:F79"/>
    <mergeCell ref="G72:G73"/>
    <mergeCell ref="J72:J73"/>
    <mergeCell ref="K72:K73"/>
    <mergeCell ref="L72:L73"/>
    <mergeCell ref="M72:M73"/>
    <mergeCell ref="N72:N73"/>
    <mergeCell ref="A72:A73"/>
    <mergeCell ref="B72:B73"/>
    <mergeCell ref="C72:C73"/>
    <mergeCell ref="D72:D73"/>
    <mergeCell ref="E72:E73"/>
    <mergeCell ref="F72:F73"/>
    <mergeCell ref="O74:O79"/>
    <mergeCell ref="P74:P79"/>
    <mergeCell ref="Q74:Q79"/>
    <mergeCell ref="R74:R79"/>
    <mergeCell ref="G77:G78"/>
    <mergeCell ref="G74:G75"/>
    <mergeCell ref="J74:J79"/>
    <mergeCell ref="K74:K79"/>
    <mergeCell ref="L74:L79"/>
    <mergeCell ref="M74:M79"/>
    <mergeCell ref="N74:N79"/>
    <mergeCell ref="A80:A83"/>
    <mergeCell ref="B80:B83"/>
    <mergeCell ref="C80:C83"/>
    <mergeCell ref="D80:D83"/>
    <mergeCell ref="E80:E83"/>
    <mergeCell ref="N80:N83"/>
    <mergeCell ref="O80:O83"/>
    <mergeCell ref="P80:P83"/>
    <mergeCell ref="Q80:Q83"/>
    <mergeCell ref="R80:R83"/>
    <mergeCell ref="F80:F83"/>
    <mergeCell ref="G80:G81"/>
    <mergeCell ref="J80:J83"/>
    <mergeCell ref="K80:K83"/>
    <mergeCell ref="L80:L83"/>
    <mergeCell ref="M80:M83"/>
    <mergeCell ref="O84:O85"/>
    <mergeCell ref="P84:P85"/>
    <mergeCell ref="Q84:Q85"/>
    <mergeCell ref="R84:R85"/>
    <mergeCell ref="L84:L85"/>
    <mergeCell ref="M84:M85"/>
    <mergeCell ref="N84:N85"/>
    <mergeCell ref="A86:A90"/>
    <mergeCell ref="B86:B90"/>
    <mergeCell ref="C86:C90"/>
    <mergeCell ref="D86:D90"/>
    <mergeCell ref="E86:E90"/>
    <mergeCell ref="F86:F90"/>
    <mergeCell ref="G84:G85"/>
    <mergeCell ref="J84:J85"/>
    <mergeCell ref="K84:K85"/>
    <mergeCell ref="A84:A85"/>
    <mergeCell ref="B84:B85"/>
    <mergeCell ref="C84:C85"/>
    <mergeCell ref="D84:D85"/>
    <mergeCell ref="E84:E85"/>
    <mergeCell ref="F84:F85"/>
    <mergeCell ref="O86:O90"/>
    <mergeCell ref="P86:P90"/>
    <mergeCell ref="Q86:Q90"/>
    <mergeCell ref="R86:R90"/>
    <mergeCell ref="G89:G90"/>
    <mergeCell ref="A91:A97"/>
    <mergeCell ref="B91:B97"/>
    <mergeCell ref="C91:C97"/>
    <mergeCell ref="D91:D97"/>
    <mergeCell ref="E91:E97"/>
    <mergeCell ref="G86:G88"/>
    <mergeCell ref="J86:J90"/>
    <mergeCell ref="K86:K90"/>
    <mergeCell ref="L86:L90"/>
    <mergeCell ref="M86:M90"/>
    <mergeCell ref="N86:N90"/>
    <mergeCell ref="N91:N97"/>
    <mergeCell ref="O91:O97"/>
    <mergeCell ref="P91:P97"/>
    <mergeCell ref="Q91:Q97"/>
    <mergeCell ref="R91:R97"/>
    <mergeCell ref="G93:G94"/>
    <mergeCell ref="G96:G97"/>
    <mergeCell ref="F91:F97"/>
    <mergeCell ref="G91:G92"/>
    <mergeCell ref="J91:J97"/>
    <mergeCell ref="K91:K97"/>
    <mergeCell ref="L91:L97"/>
    <mergeCell ref="M91:M97"/>
    <mergeCell ref="O98:O102"/>
    <mergeCell ref="P98:P102"/>
    <mergeCell ref="Q98:Q102"/>
    <mergeCell ref="R98:R102"/>
    <mergeCell ref="G101:G102"/>
    <mergeCell ref="M98:M102"/>
    <mergeCell ref="N98:N102"/>
    <mergeCell ref="A103:A104"/>
    <mergeCell ref="B103:B104"/>
    <mergeCell ref="C103:C104"/>
    <mergeCell ref="D103:D104"/>
    <mergeCell ref="E103:E104"/>
    <mergeCell ref="G98:G100"/>
    <mergeCell ref="J98:J102"/>
    <mergeCell ref="K98:K102"/>
    <mergeCell ref="L98:L102"/>
    <mergeCell ref="A98:A102"/>
    <mergeCell ref="B98:B102"/>
    <mergeCell ref="C98:C102"/>
    <mergeCell ref="D98:D102"/>
    <mergeCell ref="E98:E102"/>
    <mergeCell ref="F98:F102"/>
    <mergeCell ref="N103:N104"/>
    <mergeCell ref="O103:O104"/>
    <mergeCell ref="P103:P104"/>
    <mergeCell ref="Q103:Q104"/>
    <mergeCell ref="R103:R104"/>
    <mergeCell ref="A105:A108"/>
    <mergeCell ref="B105:B108"/>
    <mergeCell ref="C105:C108"/>
    <mergeCell ref="D105:D108"/>
    <mergeCell ref="E105:E108"/>
    <mergeCell ref="F103:F104"/>
    <mergeCell ref="G103:G104"/>
    <mergeCell ref="J103:J104"/>
    <mergeCell ref="K103:K104"/>
    <mergeCell ref="L103:L104"/>
    <mergeCell ref="M103:M104"/>
    <mergeCell ref="N105:N108"/>
    <mergeCell ref="O105:O108"/>
    <mergeCell ref="P105:P108"/>
    <mergeCell ref="Q105:Q108"/>
    <mergeCell ref="R105:R108"/>
    <mergeCell ref="G107:G108"/>
    <mergeCell ref="F105:F108"/>
    <mergeCell ref="G105:G106"/>
    <mergeCell ref="J105:J108"/>
    <mergeCell ref="K105:K108"/>
    <mergeCell ref="L105:L108"/>
    <mergeCell ref="M105:M108"/>
    <mergeCell ref="O109:O111"/>
    <mergeCell ref="P109:P111"/>
    <mergeCell ref="Q109:Q111"/>
    <mergeCell ref="R109:R111"/>
    <mergeCell ref="L109:L111"/>
    <mergeCell ref="M109:M111"/>
    <mergeCell ref="N109:N111"/>
    <mergeCell ref="A112:A116"/>
    <mergeCell ref="B112:B116"/>
    <mergeCell ref="C112:C116"/>
    <mergeCell ref="D112:D116"/>
    <mergeCell ref="E112:E116"/>
    <mergeCell ref="F112:F116"/>
    <mergeCell ref="G109:G111"/>
    <mergeCell ref="J109:J111"/>
    <mergeCell ref="K109:K111"/>
    <mergeCell ref="A109:A111"/>
    <mergeCell ref="B109:B111"/>
    <mergeCell ref="C109:C111"/>
    <mergeCell ref="D109:D111"/>
    <mergeCell ref="E109:E111"/>
    <mergeCell ref="F109:F111"/>
    <mergeCell ref="O112:O116"/>
    <mergeCell ref="P112:P116"/>
    <mergeCell ref="Q112:Q116"/>
    <mergeCell ref="R112:R116"/>
    <mergeCell ref="G115:G116"/>
    <mergeCell ref="M118:N118"/>
    <mergeCell ref="O118:P118"/>
    <mergeCell ref="G112:G114"/>
    <mergeCell ref="J112:J116"/>
    <mergeCell ref="K112:K116"/>
    <mergeCell ref="L112:L116"/>
    <mergeCell ref="M112:M116"/>
    <mergeCell ref="N112:N116"/>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80"/>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8.7109375" customWidth="1"/>
    <col min="11" max="11" width="10.7109375" customWidth="1"/>
    <col min="12" max="12" width="14.5703125" customWidth="1"/>
    <col min="13" max="13" width="14.7109375" customWidth="1"/>
    <col min="14" max="14" width="13.5703125" customWidth="1"/>
    <col min="15" max="15" width="14.7109375" customWidth="1"/>
    <col min="16" max="16" width="14.140625" customWidth="1"/>
    <col min="17" max="17" width="19.1406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00" t="s">
        <v>3468</v>
      </c>
    </row>
    <row r="4" spans="1:19" s="303"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302"/>
    </row>
    <row r="5" spans="1:19" s="303"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302"/>
    </row>
    <row r="6" spans="1:19" s="303"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302"/>
    </row>
    <row r="7" spans="1:19" s="11" customFormat="1" ht="71.25" customHeight="1" x14ac:dyDescent="0.25">
      <c r="A7" s="738">
        <v>1</v>
      </c>
      <c r="B7" s="968" t="s">
        <v>146</v>
      </c>
      <c r="C7" s="968">
        <v>1</v>
      </c>
      <c r="D7" s="709">
        <v>3</v>
      </c>
      <c r="E7" s="968" t="s">
        <v>2739</v>
      </c>
      <c r="F7" s="968" t="s">
        <v>2732</v>
      </c>
      <c r="G7" s="709" t="s">
        <v>2733</v>
      </c>
      <c r="H7" s="570" t="s">
        <v>2734</v>
      </c>
      <c r="I7" s="577">
        <v>1</v>
      </c>
      <c r="J7" s="968" t="s">
        <v>2735</v>
      </c>
      <c r="K7" s="940" t="s">
        <v>136</v>
      </c>
      <c r="L7" s="968"/>
      <c r="M7" s="841">
        <v>229800</v>
      </c>
      <c r="N7" s="969"/>
      <c r="O7" s="841">
        <v>229800</v>
      </c>
      <c r="P7" s="969"/>
      <c r="Q7" s="709" t="s">
        <v>2736</v>
      </c>
      <c r="R7" s="709" t="s">
        <v>2737</v>
      </c>
      <c r="S7" s="10"/>
    </row>
    <row r="8" spans="1:19" s="11" customFormat="1" ht="71.25" customHeight="1" x14ac:dyDescent="0.25">
      <c r="A8" s="739"/>
      <c r="B8" s="739"/>
      <c r="C8" s="739"/>
      <c r="D8" s="711"/>
      <c r="E8" s="711"/>
      <c r="F8" s="711"/>
      <c r="G8" s="739"/>
      <c r="H8" s="570" t="s">
        <v>2738</v>
      </c>
      <c r="I8" s="577">
        <v>20</v>
      </c>
      <c r="J8" s="711"/>
      <c r="K8" s="711"/>
      <c r="L8" s="711"/>
      <c r="M8" s="739"/>
      <c r="N8" s="739"/>
      <c r="O8" s="739"/>
      <c r="P8" s="739"/>
      <c r="Q8" s="739"/>
      <c r="R8" s="711"/>
      <c r="S8" s="10"/>
    </row>
    <row r="9" spans="1:19" s="304" customFormat="1" ht="48.75" customHeight="1" x14ac:dyDescent="0.25">
      <c r="A9" s="729">
        <v>2</v>
      </c>
      <c r="B9" s="722" t="s">
        <v>702</v>
      </c>
      <c r="C9" s="722">
        <v>1</v>
      </c>
      <c r="D9" s="731">
        <v>6</v>
      </c>
      <c r="E9" s="731" t="s">
        <v>2740</v>
      </c>
      <c r="F9" s="731" t="s">
        <v>2741</v>
      </c>
      <c r="G9" s="731" t="s">
        <v>2742</v>
      </c>
      <c r="H9" s="80" t="s">
        <v>2743</v>
      </c>
      <c r="I9" s="313">
        <v>4</v>
      </c>
      <c r="J9" s="731" t="s">
        <v>2744</v>
      </c>
      <c r="K9" s="740" t="s">
        <v>136</v>
      </c>
      <c r="L9" s="963"/>
      <c r="M9" s="741">
        <v>65000</v>
      </c>
      <c r="N9" s="963"/>
      <c r="O9" s="741">
        <v>65000</v>
      </c>
      <c r="P9" s="963"/>
      <c r="Q9" s="731" t="s">
        <v>2736</v>
      </c>
      <c r="R9" s="731" t="s">
        <v>2737</v>
      </c>
      <c r="S9" s="317"/>
    </row>
    <row r="10" spans="1:19" s="304" customFormat="1" ht="61.5" customHeight="1" x14ac:dyDescent="0.25">
      <c r="A10" s="774"/>
      <c r="B10" s="966"/>
      <c r="C10" s="966"/>
      <c r="D10" s="966"/>
      <c r="E10" s="966"/>
      <c r="F10" s="966"/>
      <c r="G10" s="966"/>
      <c r="H10" s="314" t="s">
        <v>2745</v>
      </c>
      <c r="I10" s="310" t="s">
        <v>2746</v>
      </c>
      <c r="J10" s="966"/>
      <c r="K10" s="966"/>
      <c r="L10" s="966"/>
      <c r="M10" s="966"/>
      <c r="N10" s="966"/>
      <c r="O10" s="966"/>
      <c r="P10" s="966"/>
      <c r="Q10" s="966"/>
      <c r="R10" s="966"/>
      <c r="S10" s="317"/>
    </row>
    <row r="11" spans="1:19" s="304" customFormat="1" ht="62.25" customHeight="1" x14ac:dyDescent="0.25">
      <c r="A11" s="729">
        <v>3</v>
      </c>
      <c r="B11" s="722" t="s">
        <v>99</v>
      </c>
      <c r="C11" s="722">
        <v>1</v>
      </c>
      <c r="D11" s="731">
        <v>9</v>
      </c>
      <c r="E11" s="731" t="s">
        <v>2747</v>
      </c>
      <c r="F11" s="731" t="s">
        <v>2748</v>
      </c>
      <c r="G11" s="731" t="s">
        <v>2742</v>
      </c>
      <c r="H11" s="80" t="s">
        <v>2749</v>
      </c>
      <c r="I11" s="313">
        <v>1</v>
      </c>
      <c r="J11" s="731" t="s">
        <v>2750</v>
      </c>
      <c r="K11" s="740" t="s">
        <v>136</v>
      </c>
      <c r="L11" s="963"/>
      <c r="M11" s="741">
        <v>10000</v>
      </c>
      <c r="N11" s="963"/>
      <c r="O11" s="741">
        <v>10000</v>
      </c>
      <c r="P11" s="963"/>
      <c r="Q11" s="731" t="s">
        <v>2736</v>
      </c>
      <c r="R11" s="731" t="s">
        <v>2737</v>
      </c>
      <c r="S11" s="317"/>
    </row>
    <row r="12" spans="1:19" s="304" customFormat="1" ht="54" customHeight="1" x14ac:dyDescent="0.25">
      <c r="A12" s="774"/>
      <c r="B12" s="966"/>
      <c r="C12" s="966"/>
      <c r="D12" s="966"/>
      <c r="E12" s="966"/>
      <c r="F12" s="966"/>
      <c r="G12" s="966"/>
      <c r="H12" s="314" t="s">
        <v>2745</v>
      </c>
      <c r="I12" s="310" t="s">
        <v>118</v>
      </c>
      <c r="J12" s="966"/>
      <c r="K12" s="966"/>
      <c r="L12" s="966"/>
      <c r="M12" s="966"/>
      <c r="N12" s="966"/>
      <c r="O12" s="966"/>
      <c r="P12" s="966"/>
      <c r="Q12" s="966"/>
      <c r="R12" s="966"/>
      <c r="S12" s="317"/>
    </row>
    <row r="13" spans="1:19" s="11" customFormat="1" ht="54" customHeight="1" x14ac:dyDescent="0.25">
      <c r="A13" s="738">
        <v>4</v>
      </c>
      <c r="B13" s="719" t="s">
        <v>99</v>
      </c>
      <c r="C13" s="719">
        <v>1</v>
      </c>
      <c r="D13" s="725">
        <v>9</v>
      </c>
      <c r="E13" s="725" t="s">
        <v>688</v>
      </c>
      <c r="F13" s="725" t="s">
        <v>2751</v>
      </c>
      <c r="G13" s="725" t="s">
        <v>2080</v>
      </c>
      <c r="H13" s="570" t="s">
        <v>2752</v>
      </c>
      <c r="I13" s="9">
        <v>1</v>
      </c>
      <c r="J13" s="725" t="s">
        <v>2753</v>
      </c>
      <c r="K13" s="735" t="s">
        <v>99</v>
      </c>
      <c r="L13" s="970"/>
      <c r="M13" s="736">
        <v>60000</v>
      </c>
      <c r="N13" s="970"/>
      <c r="O13" s="736">
        <v>60000</v>
      </c>
      <c r="P13" s="970"/>
      <c r="Q13" s="725" t="s">
        <v>2736</v>
      </c>
      <c r="R13" s="725" t="s">
        <v>2737</v>
      </c>
      <c r="S13" s="10"/>
    </row>
    <row r="14" spans="1:19" s="11" customFormat="1" ht="54" customHeight="1" x14ac:dyDescent="0.25">
      <c r="A14" s="739"/>
      <c r="B14" s="961"/>
      <c r="C14" s="961"/>
      <c r="D14" s="961"/>
      <c r="E14" s="961"/>
      <c r="F14" s="961"/>
      <c r="G14" s="961"/>
      <c r="H14" s="519" t="s">
        <v>2754</v>
      </c>
      <c r="I14" s="13" t="s">
        <v>686</v>
      </c>
      <c r="J14" s="961"/>
      <c r="K14" s="961"/>
      <c r="L14" s="961"/>
      <c r="M14" s="961"/>
      <c r="N14" s="961"/>
      <c r="O14" s="961"/>
      <c r="P14" s="961"/>
      <c r="Q14" s="961"/>
      <c r="R14" s="961"/>
      <c r="S14" s="10"/>
    </row>
    <row r="15" spans="1:19" s="11" customFormat="1" ht="55.5" customHeight="1" x14ac:dyDescent="0.25">
      <c r="A15" s="738">
        <v>5</v>
      </c>
      <c r="B15" s="719" t="s">
        <v>99</v>
      </c>
      <c r="C15" s="719">
        <v>1</v>
      </c>
      <c r="D15" s="725">
        <v>9</v>
      </c>
      <c r="E15" s="725" t="s">
        <v>2755</v>
      </c>
      <c r="F15" s="725" t="s">
        <v>2756</v>
      </c>
      <c r="G15" s="725" t="s">
        <v>2733</v>
      </c>
      <c r="H15" s="570" t="s">
        <v>2738</v>
      </c>
      <c r="I15" s="9">
        <v>1</v>
      </c>
      <c r="J15" s="725" t="s">
        <v>2757</v>
      </c>
      <c r="K15" s="735" t="s">
        <v>99</v>
      </c>
      <c r="L15" s="970"/>
      <c r="M15" s="736">
        <v>10036.799999999999</v>
      </c>
      <c r="N15" s="970"/>
      <c r="O15" s="736">
        <v>10000</v>
      </c>
      <c r="P15" s="970"/>
      <c r="Q15" s="725" t="s">
        <v>2736</v>
      </c>
      <c r="R15" s="725" t="s">
        <v>2737</v>
      </c>
      <c r="S15" s="10"/>
    </row>
    <row r="16" spans="1:19" s="11" customFormat="1" ht="71.25" customHeight="1" x14ac:dyDescent="0.25">
      <c r="A16" s="739"/>
      <c r="B16" s="961"/>
      <c r="C16" s="961"/>
      <c r="D16" s="961"/>
      <c r="E16" s="961"/>
      <c r="F16" s="961"/>
      <c r="G16" s="961"/>
      <c r="H16" s="519" t="s">
        <v>2758</v>
      </c>
      <c r="I16" s="13" t="s">
        <v>1609</v>
      </c>
      <c r="J16" s="961"/>
      <c r="K16" s="961"/>
      <c r="L16" s="961"/>
      <c r="M16" s="961"/>
      <c r="N16" s="961"/>
      <c r="O16" s="961"/>
      <c r="P16" s="961"/>
      <c r="Q16" s="961"/>
      <c r="R16" s="961"/>
      <c r="S16" s="10"/>
    </row>
    <row r="17" spans="1:19" s="11" customFormat="1" ht="65.25" customHeight="1" x14ac:dyDescent="0.25">
      <c r="A17" s="738">
        <v>6</v>
      </c>
      <c r="B17" s="719" t="s">
        <v>99</v>
      </c>
      <c r="C17" s="719" t="s">
        <v>856</v>
      </c>
      <c r="D17" s="725">
        <v>10</v>
      </c>
      <c r="E17" s="725" t="s">
        <v>2759</v>
      </c>
      <c r="F17" s="725" t="s">
        <v>2756</v>
      </c>
      <c r="G17" s="725" t="s">
        <v>2733</v>
      </c>
      <c r="H17" s="570" t="s">
        <v>2738</v>
      </c>
      <c r="I17" s="9">
        <v>1</v>
      </c>
      <c r="J17" s="725" t="s">
        <v>2757</v>
      </c>
      <c r="K17" s="735" t="s">
        <v>99</v>
      </c>
      <c r="L17" s="970"/>
      <c r="M17" s="736">
        <v>6642</v>
      </c>
      <c r="N17" s="970"/>
      <c r="O17" s="736">
        <v>6642</v>
      </c>
      <c r="P17" s="970"/>
      <c r="Q17" s="725" t="s">
        <v>2736</v>
      </c>
      <c r="R17" s="838" t="s">
        <v>2737</v>
      </c>
      <c r="S17" s="10"/>
    </row>
    <row r="18" spans="1:19" s="11" customFormat="1" ht="65.25" customHeight="1" x14ac:dyDescent="0.25">
      <c r="A18" s="739"/>
      <c r="B18" s="961"/>
      <c r="C18" s="961"/>
      <c r="D18" s="961"/>
      <c r="E18" s="961"/>
      <c r="F18" s="961"/>
      <c r="G18" s="961"/>
      <c r="H18" s="519" t="s">
        <v>2758</v>
      </c>
      <c r="I18" s="13" t="s">
        <v>461</v>
      </c>
      <c r="J18" s="961"/>
      <c r="K18" s="961"/>
      <c r="L18" s="961"/>
      <c r="M18" s="961"/>
      <c r="N18" s="961"/>
      <c r="O18" s="961"/>
      <c r="P18" s="961"/>
      <c r="Q18" s="961"/>
      <c r="R18" s="971"/>
      <c r="S18" s="10"/>
    </row>
    <row r="19" spans="1:19" s="11" customFormat="1" ht="63.75" customHeight="1" x14ac:dyDescent="0.25">
      <c r="A19" s="738">
        <v>7</v>
      </c>
      <c r="B19" s="719" t="s">
        <v>99</v>
      </c>
      <c r="C19" s="719">
        <v>1.3</v>
      </c>
      <c r="D19" s="725">
        <v>13</v>
      </c>
      <c r="E19" s="725" t="s">
        <v>2760</v>
      </c>
      <c r="F19" s="725" t="s">
        <v>2756</v>
      </c>
      <c r="G19" s="743" t="s">
        <v>2761</v>
      </c>
      <c r="H19" s="519" t="s">
        <v>2738</v>
      </c>
      <c r="I19" s="9">
        <v>1</v>
      </c>
      <c r="J19" s="725" t="s">
        <v>2757</v>
      </c>
      <c r="K19" s="735" t="s">
        <v>146</v>
      </c>
      <c r="L19" s="970"/>
      <c r="M19" s="736">
        <v>17344.28</v>
      </c>
      <c r="N19" s="970"/>
      <c r="O19" s="736">
        <v>17344.28</v>
      </c>
      <c r="P19" s="970"/>
      <c r="Q19" s="725" t="s">
        <v>2736</v>
      </c>
      <c r="R19" s="725" t="s">
        <v>2737</v>
      </c>
      <c r="S19" s="10"/>
    </row>
    <row r="20" spans="1:19" s="11" customFormat="1" ht="63.75" customHeight="1" x14ac:dyDescent="0.25">
      <c r="A20" s="739"/>
      <c r="B20" s="961"/>
      <c r="C20" s="961"/>
      <c r="D20" s="961"/>
      <c r="E20" s="961"/>
      <c r="F20" s="961"/>
      <c r="G20" s="972"/>
      <c r="H20" s="519" t="s">
        <v>2758</v>
      </c>
      <c r="I20" s="13" t="s">
        <v>1609</v>
      </c>
      <c r="J20" s="961"/>
      <c r="K20" s="961"/>
      <c r="L20" s="961"/>
      <c r="M20" s="961"/>
      <c r="N20" s="961"/>
      <c r="O20" s="961"/>
      <c r="P20" s="961"/>
      <c r="Q20" s="961"/>
      <c r="R20" s="961"/>
      <c r="S20" s="10"/>
    </row>
    <row r="21" spans="1:19" s="304" customFormat="1" ht="65.25" customHeight="1" x14ac:dyDescent="0.25">
      <c r="A21" s="729">
        <v>8</v>
      </c>
      <c r="B21" s="722" t="s">
        <v>99</v>
      </c>
      <c r="C21" s="722">
        <v>1.3</v>
      </c>
      <c r="D21" s="731">
        <v>13</v>
      </c>
      <c r="E21" s="731" t="s">
        <v>2762</v>
      </c>
      <c r="F21" s="731" t="s">
        <v>2763</v>
      </c>
      <c r="G21" s="731" t="s">
        <v>2764</v>
      </c>
      <c r="H21" s="188" t="s">
        <v>2765</v>
      </c>
      <c r="I21" s="313">
        <v>1</v>
      </c>
      <c r="J21" s="731" t="s">
        <v>2766</v>
      </c>
      <c r="K21" s="740" t="s">
        <v>99</v>
      </c>
      <c r="L21" s="963"/>
      <c r="M21" s="741">
        <v>10000</v>
      </c>
      <c r="N21" s="963"/>
      <c r="O21" s="741">
        <v>10000</v>
      </c>
      <c r="P21" s="963"/>
      <c r="Q21" s="731" t="s">
        <v>2736</v>
      </c>
      <c r="R21" s="731" t="s">
        <v>2737</v>
      </c>
      <c r="S21" s="317"/>
    </row>
    <row r="22" spans="1:19" s="304" customFormat="1" ht="94.5" customHeight="1" x14ac:dyDescent="0.25">
      <c r="A22" s="774"/>
      <c r="B22" s="966"/>
      <c r="C22" s="966"/>
      <c r="D22" s="966"/>
      <c r="E22" s="966"/>
      <c r="F22" s="966"/>
      <c r="G22" s="966"/>
      <c r="H22" s="316" t="s">
        <v>2767</v>
      </c>
      <c r="I22" s="310" t="s">
        <v>384</v>
      </c>
      <c r="J22" s="966"/>
      <c r="K22" s="966"/>
      <c r="L22" s="966"/>
      <c r="M22" s="966"/>
      <c r="N22" s="966"/>
      <c r="O22" s="966"/>
      <c r="P22" s="966"/>
      <c r="Q22" s="966"/>
      <c r="R22" s="966"/>
      <c r="S22" s="317"/>
    </row>
    <row r="23" spans="1:19" s="11" customFormat="1" ht="38.25" customHeight="1" x14ac:dyDescent="0.25">
      <c r="A23" s="738">
        <v>9</v>
      </c>
      <c r="B23" s="719" t="s">
        <v>99</v>
      </c>
      <c r="C23" s="719">
        <v>1.3</v>
      </c>
      <c r="D23" s="725">
        <v>13</v>
      </c>
      <c r="E23" s="725" t="s">
        <v>2768</v>
      </c>
      <c r="F23" s="725" t="s">
        <v>2756</v>
      </c>
      <c r="G23" s="725" t="s">
        <v>2733</v>
      </c>
      <c r="H23" s="519" t="s">
        <v>2738</v>
      </c>
      <c r="I23" s="9">
        <v>1</v>
      </c>
      <c r="J23" s="725" t="s">
        <v>2769</v>
      </c>
      <c r="K23" s="735" t="s">
        <v>99</v>
      </c>
      <c r="L23" s="970"/>
      <c r="M23" s="736">
        <v>12617.88</v>
      </c>
      <c r="N23" s="970"/>
      <c r="O23" s="736">
        <v>12617.88</v>
      </c>
      <c r="P23" s="970"/>
      <c r="Q23" s="725" t="s">
        <v>2736</v>
      </c>
      <c r="R23" s="725" t="s">
        <v>2737</v>
      </c>
      <c r="S23" s="10"/>
    </row>
    <row r="24" spans="1:19" s="11" customFormat="1" ht="38.25" customHeight="1" x14ac:dyDescent="0.25">
      <c r="A24" s="739"/>
      <c r="B24" s="961"/>
      <c r="C24" s="961"/>
      <c r="D24" s="961"/>
      <c r="E24" s="961"/>
      <c r="F24" s="961"/>
      <c r="G24" s="961"/>
      <c r="H24" s="519" t="s">
        <v>2758</v>
      </c>
      <c r="I24" s="578" t="s">
        <v>2770</v>
      </c>
      <c r="J24" s="961"/>
      <c r="K24" s="961"/>
      <c r="L24" s="961"/>
      <c r="M24" s="961"/>
      <c r="N24" s="961"/>
      <c r="O24" s="961"/>
      <c r="P24" s="961"/>
      <c r="Q24" s="961"/>
      <c r="R24" s="961"/>
      <c r="S24" s="10"/>
    </row>
    <row r="25" spans="1:19" s="11" customFormat="1" ht="76.5" customHeight="1" x14ac:dyDescent="0.25">
      <c r="A25" s="738">
        <v>10</v>
      </c>
      <c r="B25" s="719" t="s">
        <v>99</v>
      </c>
      <c r="C25" s="719">
        <v>1.3</v>
      </c>
      <c r="D25" s="725">
        <v>13</v>
      </c>
      <c r="E25" s="725" t="s">
        <v>2771</v>
      </c>
      <c r="F25" s="725" t="s">
        <v>2772</v>
      </c>
      <c r="G25" s="725" t="s">
        <v>2733</v>
      </c>
      <c r="H25" s="570" t="s">
        <v>2738</v>
      </c>
      <c r="I25" s="9">
        <v>1</v>
      </c>
      <c r="J25" s="725" t="s">
        <v>2773</v>
      </c>
      <c r="K25" s="735" t="s">
        <v>99</v>
      </c>
      <c r="L25" s="970"/>
      <c r="M25" s="736">
        <v>14988.07</v>
      </c>
      <c r="N25" s="970"/>
      <c r="O25" s="736">
        <v>14988.07</v>
      </c>
      <c r="P25" s="970"/>
      <c r="Q25" s="725" t="s">
        <v>2736</v>
      </c>
      <c r="R25" s="725" t="s">
        <v>2737</v>
      </c>
      <c r="S25" s="10"/>
    </row>
    <row r="26" spans="1:19" s="11" customFormat="1" ht="84.75" customHeight="1" x14ac:dyDescent="0.25">
      <c r="A26" s="739"/>
      <c r="B26" s="961"/>
      <c r="C26" s="961"/>
      <c r="D26" s="961"/>
      <c r="E26" s="961"/>
      <c r="F26" s="961"/>
      <c r="G26" s="961"/>
      <c r="H26" s="519" t="s">
        <v>2774</v>
      </c>
      <c r="I26" s="13" t="s">
        <v>541</v>
      </c>
      <c r="J26" s="961"/>
      <c r="K26" s="961"/>
      <c r="L26" s="961"/>
      <c r="M26" s="961"/>
      <c r="N26" s="961"/>
      <c r="O26" s="961"/>
      <c r="P26" s="961"/>
      <c r="Q26" s="961"/>
      <c r="R26" s="961"/>
      <c r="S26" s="10"/>
    </row>
    <row r="27" spans="1:19" s="299" customFormat="1" ht="133.5" customHeight="1" x14ac:dyDescent="0.25">
      <c r="A27" s="695">
        <v>11</v>
      </c>
      <c r="B27" s="767">
        <v>6</v>
      </c>
      <c r="C27" s="695">
        <v>5</v>
      </c>
      <c r="D27" s="695">
        <v>4</v>
      </c>
      <c r="E27" s="695" t="s">
        <v>2775</v>
      </c>
      <c r="F27" s="695" t="s">
        <v>2776</v>
      </c>
      <c r="G27" s="695" t="s">
        <v>2777</v>
      </c>
      <c r="H27" s="326" t="s">
        <v>63</v>
      </c>
      <c r="I27" s="274">
        <v>1</v>
      </c>
      <c r="J27" s="695" t="s">
        <v>59</v>
      </c>
      <c r="K27" s="695" t="s">
        <v>130</v>
      </c>
      <c r="L27" s="695"/>
      <c r="M27" s="760">
        <v>8012.6</v>
      </c>
      <c r="N27" s="695"/>
      <c r="O27" s="760">
        <v>3503</v>
      </c>
      <c r="P27" s="760"/>
      <c r="Q27" s="695" t="s">
        <v>2778</v>
      </c>
      <c r="R27" s="695" t="s">
        <v>2779</v>
      </c>
    </row>
    <row r="28" spans="1:19" s="275" customFormat="1" ht="167.25" customHeight="1" x14ac:dyDescent="0.25">
      <c r="A28" s="974"/>
      <c r="B28" s="975"/>
      <c r="C28" s="973"/>
      <c r="D28" s="973"/>
      <c r="E28" s="973"/>
      <c r="F28" s="973"/>
      <c r="G28" s="973"/>
      <c r="H28" s="326" t="s">
        <v>133</v>
      </c>
      <c r="I28" s="326">
        <v>16</v>
      </c>
      <c r="J28" s="973"/>
      <c r="K28" s="973"/>
      <c r="L28" s="973"/>
      <c r="M28" s="792"/>
      <c r="N28" s="973"/>
      <c r="O28" s="696"/>
      <c r="P28" s="973"/>
      <c r="Q28" s="973"/>
      <c r="R28" s="973"/>
    </row>
    <row r="29" spans="1:19" s="275" customFormat="1" ht="132" customHeight="1" x14ac:dyDescent="0.25">
      <c r="A29" s="695">
        <v>12</v>
      </c>
      <c r="B29" s="695">
        <v>6</v>
      </c>
      <c r="C29" s="695">
        <v>5</v>
      </c>
      <c r="D29" s="695">
        <v>4</v>
      </c>
      <c r="E29" s="695" t="s">
        <v>2780</v>
      </c>
      <c r="F29" s="695" t="s">
        <v>2781</v>
      </c>
      <c r="G29" s="695" t="s">
        <v>472</v>
      </c>
      <c r="H29" s="326" t="s">
        <v>63</v>
      </c>
      <c r="I29" s="326">
        <v>1</v>
      </c>
      <c r="J29" s="720" t="s">
        <v>2782</v>
      </c>
      <c r="K29" s="695" t="s">
        <v>161</v>
      </c>
      <c r="L29" s="976"/>
      <c r="M29" s="760">
        <v>12168</v>
      </c>
      <c r="N29" s="760"/>
      <c r="O29" s="760">
        <v>12168</v>
      </c>
      <c r="P29" s="760"/>
      <c r="Q29" s="695" t="s">
        <v>2783</v>
      </c>
      <c r="R29" s="695" t="s">
        <v>2784</v>
      </c>
    </row>
    <row r="30" spans="1:19" s="275" customFormat="1" ht="126.75" customHeight="1" x14ac:dyDescent="0.25">
      <c r="A30" s="974"/>
      <c r="B30" s="696"/>
      <c r="C30" s="696"/>
      <c r="D30" s="696"/>
      <c r="E30" s="696"/>
      <c r="F30" s="696"/>
      <c r="G30" s="696"/>
      <c r="H30" s="326" t="s">
        <v>133</v>
      </c>
      <c r="I30" s="326">
        <v>24</v>
      </c>
      <c r="J30" s="720"/>
      <c r="K30" s="696"/>
      <c r="L30" s="696"/>
      <c r="M30" s="696"/>
      <c r="N30" s="696"/>
      <c r="O30" s="696"/>
      <c r="P30" s="696"/>
      <c r="Q30" s="696"/>
      <c r="R30" s="696"/>
    </row>
    <row r="31" spans="1:19" s="299" customFormat="1" ht="86.25" customHeight="1" x14ac:dyDescent="0.25">
      <c r="A31" s="695">
        <v>13</v>
      </c>
      <c r="B31" s="767">
        <v>6</v>
      </c>
      <c r="C31" s="695">
        <v>5</v>
      </c>
      <c r="D31" s="695">
        <v>4</v>
      </c>
      <c r="E31" s="695" t="s">
        <v>2785</v>
      </c>
      <c r="F31" s="695" t="s">
        <v>2786</v>
      </c>
      <c r="G31" s="695" t="s">
        <v>62</v>
      </c>
      <c r="H31" s="326" t="s">
        <v>63</v>
      </c>
      <c r="I31" s="326">
        <v>1</v>
      </c>
      <c r="J31" s="720" t="s">
        <v>2787</v>
      </c>
      <c r="K31" s="695" t="s">
        <v>99</v>
      </c>
      <c r="L31" s="695"/>
      <c r="M31" s="760">
        <v>40535</v>
      </c>
      <c r="N31" s="760"/>
      <c r="O31" s="760">
        <v>40535</v>
      </c>
      <c r="P31" s="760"/>
      <c r="Q31" s="695" t="s">
        <v>2788</v>
      </c>
      <c r="R31" s="695" t="s">
        <v>2789</v>
      </c>
    </row>
    <row r="32" spans="1:19" s="299" customFormat="1" ht="108" customHeight="1" x14ac:dyDescent="0.25">
      <c r="A32" s="974"/>
      <c r="B32" s="768"/>
      <c r="C32" s="696"/>
      <c r="D32" s="696"/>
      <c r="E32" s="696"/>
      <c r="F32" s="696"/>
      <c r="G32" s="696"/>
      <c r="H32" s="326" t="s">
        <v>133</v>
      </c>
      <c r="I32" s="326">
        <v>43</v>
      </c>
      <c r="J32" s="720"/>
      <c r="K32" s="696"/>
      <c r="L32" s="696"/>
      <c r="M32" s="696"/>
      <c r="N32" s="696"/>
      <c r="O32" s="696"/>
      <c r="P32" s="696"/>
      <c r="Q32" s="696"/>
      <c r="R32" s="696"/>
    </row>
    <row r="33" spans="1:18" s="11" customFormat="1" ht="105.75" customHeight="1" x14ac:dyDescent="0.25">
      <c r="A33" s="709">
        <v>14</v>
      </c>
      <c r="B33" s="709">
        <v>6</v>
      </c>
      <c r="C33" s="709">
        <v>5</v>
      </c>
      <c r="D33" s="709">
        <v>4</v>
      </c>
      <c r="E33" s="709" t="s">
        <v>2790</v>
      </c>
      <c r="F33" s="709" t="s">
        <v>2791</v>
      </c>
      <c r="G33" s="709" t="s">
        <v>2792</v>
      </c>
      <c r="H33" s="519" t="s">
        <v>1319</v>
      </c>
      <c r="I33" s="519">
        <v>1</v>
      </c>
      <c r="J33" s="709" t="s">
        <v>2793</v>
      </c>
      <c r="K33" s="709" t="s">
        <v>161</v>
      </c>
      <c r="L33" s="709"/>
      <c r="M33" s="716">
        <v>13461.18</v>
      </c>
      <c r="N33" s="716"/>
      <c r="O33" s="716">
        <v>13461.18</v>
      </c>
      <c r="P33" s="716"/>
      <c r="Q33" s="709" t="s">
        <v>2794</v>
      </c>
      <c r="R33" s="709" t="s">
        <v>2795</v>
      </c>
    </row>
    <row r="34" spans="1:18" s="11" customFormat="1" ht="105.75" customHeight="1" x14ac:dyDescent="0.25">
      <c r="A34" s="977"/>
      <c r="B34" s="711"/>
      <c r="C34" s="711"/>
      <c r="D34" s="711"/>
      <c r="E34" s="711"/>
      <c r="F34" s="711"/>
      <c r="G34" s="711"/>
      <c r="H34" s="570" t="s">
        <v>1342</v>
      </c>
      <c r="I34" s="519">
        <v>41</v>
      </c>
      <c r="J34" s="711"/>
      <c r="K34" s="711"/>
      <c r="L34" s="711"/>
      <c r="M34" s="711"/>
      <c r="N34" s="711"/>
      <c r="O34" s="711"/>
      <c r="P34" s="711"/>
      <c r="Q34" s="711"/>
      <c r="R34" s="711"/>
    </row>
    <row r="35" spans="1:18" s="299" customFormat="1" ht="138.75" customHeight="1" x14ac:dyDescent="0.25">
      <c r="A35" s="695">
        <v>15</v>
      </c>
      <c r="B35" s="695">
        <v>6</v>
      </c>
      <c r="C35" s="695">
        <v>1</v>
      </c>
      <c r="D35" s="695">
        <v>6</v>
      </c>
      <c r="E35" s="695" t="s">
        <v>2796</v>
      </c>
      <c r="F35" s="695" t="s">
        <v>2797</v>
      </c>
      <c r="G35" s="695" t="s">
        <v>2792</v>
      </c>
      <c r="H35" s="228" t="s">
        <v>2798</v>
      </c>
      <c r="I35" s="402" t="s">
        <v>2799</v>
      </c>
      <c r="J35" s="695" t="s">
        <v>2800</v>
      </c>
      <c r="K35" s="695" t="s">
        <v>130</v>
      </c>
      <c r="L35" s="695"/>
      <c r="M35" s="760">
        <v>31801.4</v>
      </c>
      <c r="N35" s="760"/>
      <c r="O35" s="760">
        <v>25941.4</v>
      </c>
      <c r="P35" s="760"/>
      <c r="Q35" s="695" t="s">
        <v>2801</v>
      </c>
      <c r="R35" s="695" t="s">
        <v>2802</v>
      </c>
    </row>
    <row r="36" spans="1:18" s="299" customFormat="1" ht="152.25" customHeight="1" x14ac:dyDescent="0.25">
      <c r="A36" s="974"/>
      <c r="B36" s="696"/>
      <c r="C36" s="696"/>
      <c r="D36" s="696"/>
      <c r="E36" s="696"/>
      <c r="F36" s="696"/>
      <c r="G36" s="696"/>
      <c r="H36" s="403" t="s">
        <v>2803</v>
      </c>
      <c r="I36" s="228" t="s">
        <v>2804</v>
      </c>
      <c r="J36" s="696"/>
      <c r="K36" s="696"/>
      <c r="L36" s="696"/>
      <c r="M36" s="978"/>
      <c r="N36" s="696"/>
      <c r="O36" s="696"/>
      <c r="P36" s="696"/>
      <c r="Q36" s="696"/>
      <c r="R36" s="696"/>
    </row>
    <row r="37" spans="1:18" s="299" customFormat="1" ht="68.25" customHeight="1" x14ac:dyDescent="0.25">
      <c r="A37" s="695">
        <v>16</v>
      </c>
      <c r="B37" s="695">
        <v>5</v>
      </c>
      <c r="C37" s="695">
        <v>1</v>
      </c>
      <c r="D37" s="695">
        <v>6</v>
      </c>
      <c r="E37" s="695" t="s">
        <v>2805</v>
      </c>
      <c r="F37" s="695" t="s">
        <v>2806</v>
      </c>
      <c r="G37" s="695" t="s">
        <v>2807</v>
      </c>
      <c r="H37" s="326" t="s">
        <v>2808</v>
      </c>
      <c r="I37" s="354" t="s">
        <v>2809</v>
      </c>
      <c r="J37" s="767" t="s">
        <v>2810</v>
      </c>
      <c r="K37" s="695" t="s">
        <v>161</v>
      </c>
      <c r="L37" s="695"/>
      <c r="M37" s="760">
        <v>23774.959999999999</v>
      </c>
      <c r="N37" s="760"/>
      <c r="O37" s="760">
        <v>16663.3</v>
      </c>
      <c r="P37" s="760"/>
      <c r="Q37" s="695" t="s">
        <v>2811</v>
      </c>
      <c r="R37" s="695" t="s">
        <v>2812</v>
      </c>
    </row>
    <row r="38" spans="1:18" s="299" customFormat="1" ht="77.25" customHeight="1" x14ac:dyDescent="0.25">
      <c r="A38" s="974"/>
      <c r="B38" s="696"/>
      <c r="C38" s="696"/>
      <c r="D38" s="696"/>
      <c r="E38" s="696"/>
      <c r="F38" s="696"/>
      <c r="G38" s="696"/>
      <c r="H38" s="403" t="s">
        <v>2813</v>
      </c>
      <c r="I38" s="326" t="s">
        <v>2814</v>
      </c>
      <c r="J38" s="768"/>
      <c r="K38" s="696"/>
      <c r="L38" s="696"/>
      <c r="M38" s="978"/>
      <c r="N38" s="696"/>
      <c r="O38" s="696"/>
      <c r="P38" s="696"/>
      <c r="Q38" s="696"/>
      <c r="R38" s="696"/>
    </row>
    <row r="39" spans="1:18" s="299" customFormat="1" ht="64.5" customHeight="1" x14ac:dyDescent="0.25">
      <c r="A39" s="695">
        <v>17</v>
      </c>
      <c r="B39" s="695">
        <v>5</v>
      </c>
      <c r="C39" s="695">
        <v>1</v>
      </c>
      <c r="D39" s="695">
        <v>6</v>
      </c>
      <c r="E39" s="695" t="s">
        <v>2815</v>
      </c>
      <c r="F39" s="695" t="s">
        <v>2816</v>
      </c>
      <c r="G39" s="695" t="s">
        <v>2817</v>
      </c>
      <c r="H39" s="326" t="s">
        <v>2818</v>
      </c>
      <c r="I39" s="354" t="s">
        <v>2559</v>
      </c>
      <c r="J39" s="695" t="s">
        <v>2819</v>
      </c>
      <c r="K39" s="695" t="s">
        <v>130</v>
      </c>
      <c r="L39" s="695"/>
      <c r="M39" s="760">
        <v>7152.9</v>
      </c>
      <c r="N39" s="760"/>
      <c r="O39" s="760">
        <v>5652.9</v>
      </c>
      <c r="P39" s="760"/>
      <c r="Q39" s="695" t="s">
        <v>2820</v>
      </c>
      <c r="R39" s="695" t="s">
        <v>2821</v>
      </c>
    </row>
    <row r="40" spans="1:18" s="299" customFormat="1" ht="39.75" customHeight="1" x14ac:dyDescent="0.25">
      <c r="A40" s="974"/>
      <c r="B40" s="696"/>
      <c r="C40" s="696"/>
      <c r="D40" s="696"/>
      <c r="E40" s="696"/>
      <c r="F40" s="979"/>
      <c r="G40" s="696"/>
      <c r="H40" s="230" t="s">
        <v>2822</v>
      </c>
      <c r="I40" s="326">
        <v>500</v>
      </c>
      <c r="J40" s="696"/>
      <c r="K40" s="696"/>
      <c r="L40" s="696"/>
      <c r="M40" s="978"/>
      <c r="N40" s="696"/>
      <c r="O40" s="696"/>
      <c r="P40" s="696"/>
      <c r="Q40" s="696"/>
      <c r="R40" s="696"/>
    </row>
    <row r="41" spans="1:18" s="299" customFormat="1" ht="76.5" customHeight="1" x14ac:dyDescent="0.25">
      <c r="A41" s="695">
        <v>18</v>
      </c>
      <c r="B41" s="695">
        <v>1</v>
      </c>
      <c r="C41" s="695">
        <v>1</v>
      </c>
      <c r="D41" s="695">
        <v>6</v>
      </c>
      <c r="E41" s="695" t="s">
        <v>2823</v>
      </c>
      <c r="F41" s="695" t="s">
        <v>2824</v>
      </c>
      <c r="G41" s="695" t="s">
        <v>2825</v>
      </c>
      <c r="H41" s="326" t="s">
        <v>1795</v>
      </c>
      <c r="I41" s="326">
        <v>2</v>
      </c>
      <c r="J41" s="695" t="s">
        <v>2826</v>
      </c>
      <c r="K41" s="695" t="s">
        <v>639</v>
      </c>
      <c r="L41" s="695"/>
      <c r="M41" s="760">
        <v>13575</v>
      </c>
      <c r="N41" s="760"/>
      <c r="O41" s="760">
        <v>13575</v>
      </c>
      <c r="P41" s="760"/>
      <c r="Q41" s="695" t="s">
        <v>2827</v>
      </c>
      <c r="R41" s="695" t="s">
        <v>2828</v>
      </c>
    </row>
    <row r="42" spans="1:18" s="299" customFormat="1" ht="105" customHeight="1" x14ac:dyDescent="0.25">
      <c r="A42" s="974"/>
      <c r="B42" s="696"/>
      <c r="C42" s="696"/>
      <c r="D42" s="696"/>
      <c r="E42" s="696"/>
      <c r="F42" s="774"/>
      <c r="G42" s="696"/>
      <c r="H42" s="230" t="s">
        <v>2829</v>
      </c>
      <c r="I42" s="326">
        <v>3000</v>
      </c>
      <c r="J42" s="696"/>
      <c r="K42" s="696"/>
      <c r="L42" s="696"/>
      <c r="M42" s="696"/>
      <c r="N42" s="696"/>
      <c r="O42" s="696"/>
      <c r="P42" s="696"/>
      <c r="Q42" s="696"/>
      <c r="R42" s="696"/>
    </row>
    <row r="43" spans="1:18" s="299" customFormat="1" ht="108.75" customHeight="1" x14ac:dyDescent="0.25">
      <c r="A43" s="695">
        <v>19</v>
      </c>
      <c r="B43" s="767">
        <v>2</v>
      </c>
      <c r="C43" s="695">
        <v>1</v>
      </c>
      <c r="D43" s="695">
        <v>9</v>
      </c>
      <c r="E43" s="695" t="s">
        <v>2830</v>
      </c>
      <c r="F43" s="695" t="s">
        <v>2831</v>
      </c>
      <c r="G43" s="695" t="s">
        <v>2832</v>
      </c>
      <c r="H43" s="326" t="s">
        <v>2833</v>
      </c>
      <c r="I43" s="354" t="s">
        <v>2834</v>
      </c>
      <c r="J43" s="695" t="s">
        <v>2835</v>
      </c>
      <c r="K43" s="695" t="s">
        <v>161</v>
      </c>
      <c r="L43" s="695"/>
      <c r="M43" s="760">
        <v>165682.6</v>
      </c>
      <c r="N43" s="760"/>
      <c r="O43" s="760">
        <v>144682.6</v>
      </c>
      <c r="P43" s="760"/>
      <c r="Q43" s="695" t="s">
        <v>2836</v>
      </c>
      <c r="R43" s="695" t="s">
        <v>2837</v>
      </c>
    </row>
    <row r="44" spans="1:18" s="299" customFormat="1" ht="159.75" customHeight="1" x14ac:dyDescent="0.25">
      <c r="A44" s="974"/>
      <c r="B44" s="768"/>
      <c r="C44" s="696"/>
      <c r="D44" s="696"/>
      <c r="E44" s="696"/>
      <c r="F44" s="774"/>
      <c r="G44" s="696"/>
      <c r="H44" s="326" t="s">
        <v>2838</v>
      </c>
      <c r="I44" s="326" t="s">
        <v>2839</v>
      </c>
      <c r="J44" s="696"/>
      <c r="K44" s="696"/>
      <c r="L44" s="696"/>
      <c r="M44" s="696"/>
      <c r="N44" s="696"/>
      <c r="O44" s="696"/>
      <c r="P44" s="696"/>
      <c r="Q44" s="696"/>
      <c r="R44" s="696"/>
    </row>
    <row r="45" spans="1:18" s="299" customFormat="1" ht="175.5" customHeight="1" x14ac:dyDescent="0.25">
      <c r="A45" s="695">
        <v>20</v>
      </c>
      <c r="B45" s="695">
        <v>1</v>
      </c>
      <c r="C45" s="695">
        <v>2.2999999999999998</v>
      </c>
      <c r="D45" s="695">
        <v>10</v>
      </c>
      <c r="E45" s="695" t="s">
        <v>2840</v>
      </c>
      <c r="F45" s="695" t="s">
        <v>2841</v>
      </c>
      <c r="G45" s="695" t="s">
        <v>2842</v>
      </c>
      <c r="H45" s="326" t="s">
        <v>1729</v>
      </c>
      <c r="I45" s="326">
        <v>3</v>
      </c>
      <c r="J45" s="695" t="s">
        <v>2843</v>
      </c>
      <c r="K45" s="695" t="s">
        <v>466</v>
      </c>
      <c r="L45" s="695"/>
      <c r="M45" s="760">
        <v>198587</v>
      </c>
      <c r="N45" s="760"/>
      <c r="O45" s="760">
        <v>71987</v>
      </c>
      <c r="P45" s="760"/>
      <c r="Q45" s="695" t="s">
        <v>301</v>
      </c>
      <c r="R45" s="695" t="s">
        <v>2844</v>
      </c>
    </row>
    <row r="46" spans="1:18" s="299" customFormat="1" ht="193.5" customHeight="1" x14ac:dyDescent="0.25">
      <c r="A46" s="974"/>
      <c r="B46" s="696"/>
      <c r="C46" s="696"/>
      <c r="D46" s="696"/>
      <c r="E46" s="696"/>
      <c r="F46" s="696"/>
      <c r="G46" s="696"/>
      <c r="H46" s="326" t="s">
        <v>109</v>
      </c>
      <c r="I46" s="404">
        <v>130000</v>
      </c>
      <c r="J46" s="696"/>
      <c r="K46" s="696"/>
      <c r="L46" s="696"/>
      <c r="M46" s="978"/>
      <c r="N46" s="696"/>
      <c r="O46" s="696"/>
      <c r="P46" s="696"/>
      <c r="Q46" s="696"/>
      <c r="R46" s="696"/>
    </row>
    <row r="47" spans="1:18" s="299" customFormat="1" ht="224.25" customHeight="1" x14ac:dyDescent="0.25">
      <c r="A47" s="695">
        <v>21</v>
      </c>
      <c r="B47" s="695">
        <v>6</v>
      </c>
      <c r="C47" s="695">
        <v>5</v>
      </c>
      <c r="D47" s="695">
        <v>11</v>
      </c>
      <c r="E47" s="695" t="s">
        <v>2845</v>
      </c>
      <c r="F47" s="695" t="s">
        <v>2846</v>
      </c>
      <c r="G47" s="695" t="s">
        <v>837</v>
      </c>
      <c r="H47" s="326" t="s">
        <v>2249</v>
      </c>
      <c r="I47" s="326">
        <v>1</v>
      </c>
      <c r="J47" s="695" t="s">
        <v>2847</v>
      </c>
      <c r="K47" s="767" t="s">
        <v>136</v>
      </c>
      <c r="L47" s="695"/>
      <c r="M47" s="760">
        <v>17141.36</v>
      </c>
      <c r="N47" s="760"/>
      <c r="O47" s="760">
        <v>12341.36</v>
      </c>
      <c r="P47" s="760"/>
      <c r="Q47" s="695" t="s">
        <v>2848</v>
      </c>
      <c r="R47" s="695" t="s">
        <v>2849</v>
      </c>
    </row>
    <row r="48" spans="1:18" s="299" customFormat="1" ht="231.75" customHeight="1" x14ac:dyDescent="0.25">
      <c r="A48" s="974"/>
      <c r="B48" s="696"/>
      <c r="C48" s="696"/>
      <c r="D48" s="696"/>
      <c r="E48" s="696"/>
      <c r="F48" s="696"/>
      <c r="G48" s="696"/>
      <c r="H48" s="326" t="s">
        <v>109</v>
      </c>
      <c r="I48" s="326">
        <v>300</v>
      </c>
      <c r="J48" s="696"/>
      <c r="K48" s="768"/>
      <c r="L48" s="696"/>
      <c r="M48" s="792"/>
      <c r="N48" s="696"/>
      <c r="O48" s="696"/>
      <c r="P48" s="696"/>
      <c r="Q48" s="696"/>
      <c r="R48" s="696"/>
    </row>
    <row r="49" spans="1:18" s="299" customFormat="1" ht="122.25" customHeight="1" x14ac:dyDescent="0.25">
      <c r="A49" s="695">
        <v>22</v>
      </c>
      <c r="B49" s="695">
        <v>6</v>
      </c>
      <c r="C49" s="695">
        <v>5</v>
      </c>
      <c r="D49" s="695">
        <v>11</v>
      </c>
      <c r="E49" s="695" t="s">
        <v>2850</v>
      </c>
      <c r="F49" s="695" t="s">
        <v>2851</v>
      </c>
      <c r="G49" s="695" t="s">
        <v>2852</v>
      </c>
      <c r="H49" s="326" t="s">
        <v>2853</v>
      </c>
      <c r="I49" s="354" t="s">
        <v>2559</v>
      </c>
      <c r="J49" s="695" t="s">
        <v>2854</v>
      </c>
      <c r="K49" s="695" t="s">
        <v>130</v>
      </c>
      <c r="L49" s="695"/>
      <c r="M49" s="760">
        <v>32148.400000000001</v>
      </c>
      <c r="N49" s="760"/>
      <c r="O49" s="760">
        <v>32148.400000000001</v>
      </c>
      <c r="P49" s="760"/>
      <c r="Q49" s="695" t="s">
        <v>2855</v>
      </c>
      <c r="R49" s="695" t="s">
        <v>2856</v>
      </c>
    </row>
    <row r="50" spans="1:18" s="299" customFormat="1" ht="139.5" customHeight="1" x14ac:dyDescent="0.25">
      <c r="A50" s="974"/>
      <c r="B50" s="696"/>
      <c r="C50" s="696"/>
      <c r="D50" s="696"/>
      <c r="E50" s="696"/>
      <c r="F50" s="696"/>
      <c r="G50" s="696"/>
      <c r="H50" s="230" t="s">
        <v>2857</v>
      </c>
      <c r="I50" s="326" t="s">
        <v>2858</v>
      </c>
      <c r="J50" s="696"/>
      <c r="K50" s="696"/>
      <c r="L50" s="696"/>
      <c r="M50" s="696"/>
      <c r="N50" s="696"/>
      <c r="O50" s="696"/>
      <c r="P50" s="696"/>
      <c r="Q50" s="696"/>
      <c r="R50" s="696"/>
    </row>
    <row r="51" spans="1:18" s="299" customFormat="1" ht="83.25" customHeight="1" x14ac:dyDescent="0.25">
      <c r="A51" s="695">
        <v>23</v>
      </c>
      <c r="B51" s="695">
        <v>6</v>
      </c>
      <c r="C51" s="695">
        <v>5</v>
      </c>
      <c r="D51" s="695">
        <v>11</v>
      </c>
      <c r="E51" s="695" t="s">
        <v>2859</v>
      </c>
      <c r="F51" s="695" t="s">
        <v>2860</v>
      </c>
      <c r="G51" s="695" t="s">
        <v>2861</v>
      </c>
      <c r="H51" s="326" t="s">
        <v>2862</v>
      </c>
      <c r="I51" s="354" t="s">
        <v>2863</v>
      </c>
      <c r="J51" s="695" t="s">
        <v>2810</v>
      </c>
      <c r="K51" s="695" t="s">
        <v>136</v>
      </c>
      <c r="L51" s="695"/>
      <c r="M51" s="760">
        <v>8126</v>
      </c>
      <c r="N51" s="760"/>
      <c r="O51" s="760">
        <v>7050</v>
      </c>
      <c r="P51" s="760"/>
      <c r="Q51" s="695" t="s">
        <v>2864</v>
      </c>
      <c r="R51" s="695" t="s">
        <v>2865</v>
      </c>
    </row>
    <row r="52" spans="1:18" s="299" customFormat="1" ht="60.75" customHeight="1" x14ac:dyDescent="0.25">
      <c r="A52" s="974"/>
      <c r="B52" s="696"/>
      <c r="C52" s="696"/>
      <c r="D52" s="696"/>
      <c r="E52" s="696"/>
      <c r="F52" s="696"/>
      <c r="G52" s="696"/>
      <c r="H52" s="230" t="s">
        <v>2866</v>
      </c>
      <c r="I52" s="354" t="s">
        <v>2867</v>
      </c>
      <c r="J52" s="696"/>
      <c r="K52" s="696"/>
      <c r="L52" s="696"/>
      <c r="M52" s="696"/>
      <c r="N52" s="696"/>
      <c r="O52" s="696"/>
      <c r="P52" s="696"/>
      <c r="Q52" s="696"/>
      <c r="R52" s="696"/>
    </row>
    <row r="53" spans="1:18" s="299" customFormat="1" ht="94.5" customHeight="1" x14ac:dyDescent="0.25">
      <c r="A53" s="695">
        <v>24</v>
      </c>
      <c r="B53" s="695">
        <v>6</v>
      </c>
      <c r="C53" s="695">
        <v>5</v>
      </c>
      <c r="D53" s="695">
        <v>11</v>
      </c>
      <c r="E53" s="695" t="s">
        <v>2868</v>
      </c>
      <c r="F53" s="695" t="s">
        <v>2869</v>
      </c>
      <c r="G53" s="695" t="s">
        <v>224</v>
      </c>
      <c r="H53" s="228" t="s">
        <v>1745</v>
      </c>
      <c r="I53" s="326">
        <v>8</v>
      </c>
      <c r="J53" s="695" t="s">
        <v>2870</v>
      </c>
      <c r="K53" s="695" t="s">
        <v>136</v>
      </c>
      <c r="L53" s="695"/>
      <c r="M53" s="760">
        <v>16727.5</v>
      </c>
      <c r="N53" s="760"/>
      <c r="O53" s="760">
        <v>15508</v>
      </c>
      <c r="P53" s="760"/>
      <c r="Q53" s="695" t="s">
        <v>301</v>
      </c>
      <c r="R53" s="695" t="s">
        <v>2844</v>
      </c>
    </row>
    <row r="54" spans="1:18" s="299" customFormat="1" ht="115.5" customHeight="1" x14ac:dyDescent="0.25">
      <c r="A54" s="974"/>
      <c r="B54" s="696"/>
      <c r="C54" s="696"/>
      <c r="D54" s="696"/>
      <c r="E54" s="696"/>
      <c r="F54" s="696"/>
      <c r="G54" s="696"/>
      <c r="H54" s="230" t="s">
        <v>343</v>
      </c>
      <c r="I54" s="326">
        <v>80</v>
      </c>
      <c r="J54" s="696"/>
      <c r="K54" s="696"/>
      <c r="L54" s="696"/>
      <c r="M54" s="978"/>
      <c r="N54" s="696"/>
      <c r="O54" s="696"/>
      <c r="P54" s="696"/>
      <c r="Q54" s="696"/>
      <c r="R54" s="696"/>
    </row>
    <row r="55" spans="1:18" s="299" customFormat="1" ht="55.5" customHeight="1" x14ac:dyDescent="0.25">
      <c r="A55" s="695">
        <v>25</v>
      </c>
      <c r="B55" s="695">
        <v>6</v>
      </c>
      <c r="C55" s="695">
        <v>5</v>
      </c>
      <c r="D55" s="695">
        <v>11</v>
      </c>
      <c r="E55" s="695" t="s">
        <v>2871</v>
      </c>
      <c r="F55" s="695" t="s">
        <v>2872</v>
      </c>
      <c r="G55" s="695" t="s">
        <v>837</v>
      </c>
      <c r="H55" s="228" t="s">
        <v>2873</v>
      </c>
      <c r="I55" s="402" t="s">
        <v>2559</v>
      </c>
      <c r="J55" s="695" t="s">
        <v>2810</v>
      </c>
      <c r="K55" s="695" t="s">
        <v>130</v>
      </c>
      <c r="L55" s="695"/>
      <c r="M55" s="760">
        <v>12862.38</v>
      </c>
      <c r="N55" s="760"/>
      <c r="O55" s="760">
        <v>7602.38</v>
      </c>
      <c r="P55" s="760"/>
      <c r="Q55" s="695" t="s">
        <v>2874</v>
      </c>
      <c r="R55" s="695" t="s">
        <v>2875</v>
      </c>
    </row>
    <row r="56" spans="1:18" s="299" customFormat="1" ht="81.75" customHeight="1" x14ac:dyDescent="0.25">
      <c r="A56" s="974"/>
      <c r="B56" s="696"/>
      <c r="C56" s="696"/>
      <c r="D56" s="696"/>
      <c r="E56" s="696"/>
      <c r="F56" s="696"/>
      <c r="G56" s="696"/>
      <c r="H56" s="403" t="s">
        <v>2876</v>
      </c>
      <c r="I56" s="228" t="s">
        <v>2877</v>
      </c>
      <c r="J56" s="696"/>
      <c r="K56" s="696"/>
      <c r="L56" s="696"/>
      <c r="M56" s="978"/>
      <c r="N56" s="696"/>
      <c r="O56" s="696"/>
      <c r="P56" s="696"/>
      <c r="Q56" s="696"/>
      <c r="R56" s="696"/>
    </row>
    <row r="57" spans="1:18" s="299" customFormat="1" ht="53.25" customHeight="1" x14ac:dyDescent="0.25">
      <c r="A57" s="695">
        <v>26</v>
      </c>
      <c r="B57" s="767">
        <v>4</v>
      </c>
      <c r="C57" s="695">
        <v>5</v>
      </c>
      <c r="D57" s="695">
        <v>11</v>
      </c>
      <c r="E57" s="695" t="s">
        <v>2878</v>
      </c>
      <c r="F57" s="695" t="s">
        <v>2879</v>
      </c>
      <c r="G57" s="695" t="s">
        <v>781</v>
      </c>
      <c r="H57" s="326" t="s">
        <v>705</v>
      </c>
      <c r="I57" s="326">
        <v>1</v>
      </c>
      <c r="J57" s="695" t="s">
        <v>2880</v>
      </c>
      <c r="K57" s="695" t="s">
        <v>130</v>
      </c>
      <c r="L57" s="695"/>
      <c r="M57" s="760">
        <v>18886.77</v>
      </c>
      <c r="N57" s="760"/>
      <c r="O57" s="760">
        <v>16911.77</v>
      </c>
      <c r="P57" s="760"/>
      <c r="Q57" s="695" t="s">
        <v>2820</v>
      </c>
      <c r="R57" s="695" t="s">
        <v>2881</v>
      </c>
    </row>
    <row r="58" spans="1:18" s="299" customFormat="1" ht="63.75" customHeight="1" x14ac:dyDescent="0.25">
      <c r="A58" s="974"/>
      <c r="B58" s="768"/>
      <c r="C58" s="696"/>
      <c r="D58" s="696"/>
      <c r="E58" s="696"/>
      <c r="F58" s="696"/>
      <c r="G58" s="696"/>
      <c r="H58" s="230" t="s">
        <v>109</v>
      </c>
      <c r="I58" s="326">
        <v>1688</v>
      </c>
      <c r="J58" s="696"/>
      <c r="K58" s="696"/>
      <c r="L58" s="696"/>
      <c r="M58" s="978"/>
      <c r="N58" s="696"/>
      <c r="O58" s="696"/>
      <c r="P58" s="696"/>
      <c r="Q58" s="696"/>
      <c r="R58" s="696"/>
    </row>
    <row r="59" spans="1:18" s="299" customFormat="1" ht="66.75" customHeight="1" x14ac:dyDescent="0.25">
      <c r="A59" s="695">
        <v>27</v>
      </c>
      <c r="B59" s="695">
        <v>2</v>
      </c>
      <c r="C59" s="695">
        <v>2</v>
      </c>
      <c r="D59" s="695">
        <v>12</v>
      </c>
      <c r="E59" s="695" t="s">
        <v>2882</v>
      </c>
      <c r="F59" s="695" t="s">
        <v>2883</v>
      </c>
      <c r="G59" s="695" t="s">
        <v>781</v>
      </c>
      <c r="H59" s="326" t="s">
        <v>705</v>
      </c>
      <c r="I59" s="326">
        <v>1</v>
      </c>
      <c r="J59" s="695" t="s">
        <v>2884</v>
      </c>
      <c r="K59" s="695" t="s">
        <v>161</v>
      </c>
      <c r="L59" s="695"/>
      <c r="M59" s="760">
        <v>11219.5</v>
      </c>
      <c r="N59" s="760"/>
      <c r="O59" s="760">
        <v>10000</v>
      </c>
      <c r="P59" s="760"/>
      <c r="Q59" s="695" t="s">
        <v>301</v>
      </c>
      <c r="R59" s="695" t="s">
        <v>2844</v>
      </c>
    </row>
    <row r="60" spans="1:18" s="299" customFormat="1" ht="90" customHeight="1" x14ac:dyDescent="0.25">
      <c r="A60" s="974"/>
      <c r="B60" s="696"/>
      <c r="C60" s="696"/>
      <c r="D60" s="696"/>
      <c r="E60" s="696"/>
      <c r="F60" s="696"/>
      <c r="G60" s="696"/>
      <c r="H60" s="403" t="s">
        <v>1371</v>
      </c>
      <c r="I60" s="326">
        <v>12</v>
      </c>
      <c r="J60" s="696"/>
      <c r="K60" s="696"/>
      <c r="L60" s="696"/>
      <c r="M60" s="978"/>
      <c r="N60" s="696"/>
      <c r="O60" s="696"/>
      <c r="P60" s="696"/>
      <c r="Q60" s="696"/>
      <c r="R60" s="696"/>
    </row>
    <row r="61" spans="1:18" s="299" customFormat="1" ht="101.25" customHeight="1" x14ac:dyDescent="0.25">
      <c r="A61" s="695">
        <v>28</v>
      </c>
      <c r="B61" s="695">
        <v>6</v>
      </c>
      <c r="C61" s="695">
        <v>2</v>
      </c>
      <c r="D61" s="695">
        <v>12</v>
      </c>
      <c r="E61" s="695" t="s">
        <v>2885</v>
      </c>
      <c r="F61" s="695" t="s">
        <v>2886</v>
      </c>
      <c r="G61" s="695" t="s">
        <v>143</v>
      </c>
      <c r="H61" s="326" t="s">
        <v>1323</v>
      </c>
      <c r="I61" s="326">
        <v>1</v>
      </c>
      <c r="J61" s="695" t="s">
        <v>2887</v>
      </c>
      <c r="K61" s="695" t="s">
        <v>136</v>
      </c>
      <c r="L61" s="695"/>
      <c r="M61" s="760">
        <v>14999.46</v>
      </c>
      <c r="N61" s="760"/>
      <c r="O61" s="760">
        <v>14999.46</v>
      </c>
      <c r="P61" s="760"/>
      <c r="Q61" s="695" t="s">
        <v>2888</v>
      </c>
      <c r="R61" s="695" t="s">
        <v>2889</v>
      </c>
    </row>
    <row r="62" spans="1:18" s="299" customFormat="1" ht="110.25" customHeight="1" x14ac:dyDescent="0.25">
      <c r="A62" s="974"/>
      <c r="B62" s="696"/>
      <c r="C62" s="696"/>
      <c r="D62" s="696"/>
      <c r="E62" s="696"/>
      <c r="F62" s="696"/>
      <c r="G62" s="696"/>
      <c r="H62" s="230" t="s">
        <v>109</v>
      </c>
      <c r="I62" s="326">
        <v>80</v>
      </c>
      <c r="J62" s="696"/>
      <c r="K62" s="696"/>
      <c r="L62" s="696"/>
      <c r="M62" s="978"/>
      <c r="N62" s="696"/>
      <c r="O62" s="696"/>
      <c r="P62" s="696"/>
      <c r="Q62" s="696"/>
      <c r="R62" s="696"/>
    </row>
    <row r="63" spans="1:18" s="299" customFormat="1" ht="150.75" customHeight="1" x14ac:dyDescent="0.25">
      <c r="A63" s="695">
        <v>29</v>
      </c>
      <c r="B63" s="695">
        <v>6</v>
      </c>
      <c r="C63" s="695">
        <v>3</v>
      </c>
      <c r="D63" s="695">
        <v>13</v>
      </c>
      <c r="E63" s="695" t="s">
        <v>2890</v>
      </c>
      <c r="F63" s="695" t="s">
        <v>2891</v>
      </c>
      <c r="G63" s="695" t="s">
        <v>2892</v>
      </c>
      <c r="H63" s="326" t="s">
        <v>2893</v>
      </c>
      <c r="I63" s="326" t="s">
        <v>2894</v>
      </c>
      <c r="J63" s="695" t="s">
        <v>2810</v>
      </c>
      <c r="K63" s="695" t="s">
        <v>136</v>
      </c>
      <c r="L63" s="695"/>
      <c r="M63" s="760">
        <v>12984.9</v>
      </c>
      <c r="N63" s="760"/>
      <c r="O63" s="760">
        <v>10984.9</v>
      </c>
      <c r="P63" s="760"/>
      <c r="Q63" s="695" t="s">
        <v>2895</v>
      </c>
      <c r="R63" s="767" t="s">
        <v>2896</v>
      </c>
    </row>
    <row r="64" spans="1:18" s="299" customFormat="1" ht="172.5" customHeight="1" x14ac:dyDescent="0.25">
      <c r="A64" s="974"/>
      <c r="B64" s="696"/>
      <c r="C64" s="696"/>
      <c r="D64" s="696"/>
      <c r="E64" s="696"/>
      <c r="F64" s="696"/>
      <c r="G64" s="696"/>
      <c r="H64" s="230" t="s">
        <v>2897</v>
      </c>
      <c r="I64" s="326" t="s">
        <v>2898</v>
      </c>
      <c r="J64" s="696"/>
      <c r="K64" s="696"/>
      <c r="L64" s="696"/>
      <c r="M64" s="978"/>
      <c r="N64" s="696"/>
      <c r="O64" s="696"/>
      <c r="P64" s="696"/>
      <c r="Q64" s="696"/>
      <c r="R64" s="768"/>
    </row>
    <row r="65" spans="1:19" s="299" customFormat="1" ht="201.75" customHeight="1" x14ac:dyDescent="0.25">
      <c r="A65" s="695">
        <v>30</v>
      </c>
      <c r="B65" s="695">
        <v>3</v>
      </c>
      <c r="C65" s="695">
        <v>1.3</v>
      </c>
      <c r="D65" s="695">
        <v>13</v>
      </c>
      <c r="E65" s="695" t="s">
        <v>2899</v>
      </c>
      <c r="F65" s="695" t="s">
        <v>2900</v>
      </c>
      <c r="G65" s="695" t="s">
        <v>837</v>
      </c>
      <c r="H65" s="326" t="s">
        <v>2249</v>
      </c>
      <c r="I65" s="326">
        <v>1</v>
      </c>
      <c r="J65" s="695" t="s">
        <v>2810</v>
      </c>
      <c r="K65" s="695" t="s">
        <v>161</v>
      </c>
      <c r="L65" s="695"/>
      <c r="M65" s="760">
        <v>35077</v>
      </c>
      <c r="N65" s="760"/>
      <c r="O65" s="760">
        <v>24477</v>
      </c>
      <c r="P65" s="760"/>
      <c r="Q65" s="695" t="s">
        <v>2901</v>
      </c>
      <c r="R65" s="695" t="s">
        <v>2902</v>
      </c>
    </row>
    <row r="66" spans="1:19" s="299" customFormat="1" ht="244.5" customHeight="1" x14ac:dyDescent="0.25">
      <c r="A66" s="974"/>
      <c r="B66" s="696"/>
      <c r="C66" s="696"/>
      <c r="D66" s="696"/>
      <c r="E66" s="696"/>
      <c r="F66" s="696"/>
      <c r="G66" s="696"/>
      <c r="H66" s="230" t="s">
        <v>109</v>
      </c>
      <c r="I66" s="326">
        <v>900</v>
      </c>
      <c r="J66" s="696"/>
      <c r="K66" s="696"/>
      <c r="L66" s="696"/>
      <c r="M66" s="978"/>
      <c r="N66" s="696"/>
      <c r="O66" s="696"/>
      <c r="P66" s="696"/>
      <c r="Q66" s="696"/>
      <c r="R66" s="696"/>
    </row>
    <row r="67" spans="1:19" s="299" customFormat="1" ht="82.5" customHeight="1" x14ac:dyDescent="0.25">
      <c r="A67" s="695">
        <v>31</v>
      </c>
      <c r="B67" s="695">
        <v>6</v>
      </c>
      <c r="C67" s="695">
        <v>1</v>
      </c>
      <c r="D67" s="695">
        <v>13</v>
      </c>
      <c r="E67" s="695" t="s">
        <v>2903</v>
      </c>
      <c r="F67" s="695" t="s">
        <v>2904</v>
      </c>
      <c r="G67" s="695" t="s">
        <v>837</v>
      </c>
      <c r="H67" s="326" t="s">
        <v>2249</v>
      </c>
      <c r="I67" s="326">
        <v>1</v>
      </c>
      <c r="J67" s="695" t="s">
        <v>2810</v>
      </c>
      <c r="K67" s="695" t="s">
        <v>639</v>
      </c>
      <c r="L67" s="695"/>
      <c r="M67" s="980">
        <v>34590</v>
      </c>
      <c r="N67" s="760"/>
      <c r="O67" s="760">
        <v>30590</v>
      </c>
      <c r="P67" s="760"/>
      <c r="Q67" s="695" t="s">
        <v>2905</v>
      </c>
      <c r="R67" s="695" t="s">
        <v>2906</v>
      </c>
    </row>
    <row r="68" spans="1:19" s="299" customFormat="1" ht="143.25" customHeight="1" x14ac:dyDescent="0.25">
      <c r="A68" s="974"/>
      <c r="B68" s="696"/>
      <c r="C68" s="696"/>
      <c r="D68" s="696"/>
      <c r="E68" s="696"/>
      <c r="F68" s="696"/>
      <c r="G68" s="696"/>
      <c r="H68" s="230" t="s">
        <v>109</v>
      </c>
      <c r="I68" s="228">
        <v>900</v>
      </c>
      <c r="J68" s="696"/>
      <c r="K68" s="696"/>
      <c r="L68" s="696"/>
      <c r="M68" s="768"/>
      <c r="N68" s="696"/>
      <c r="O68" s="696"/>
      <c r="P68" s="696"/>
      <c r="Q68" s="696"/>
      <c r="R68" s="696"/>
    </row>
    <row r="69" spans="1:19" s="299" customFormat="1" ht="69" customHeight="1" x14ac:dyDescent="0.25">
      <c r="A69" s="695">
        <v>32</v>
      </c>
      <c r="B69" s="695">
        <v>6</v>
      </c>
      <c r="C69" s="695">
        <v>1</v>
      </c>
      <c r="D69" s="695">
        <v>13</v>
      </c>
      <c r="E69" s="695" t="s">
        <v>2907</v>
      </c>
      <c r="F69" s="695" t="s">
        <v>2908</v>
      </c>
      <c r="G69" s="695" t="s">
        <v>2909</v>
      </c>
      <c r="H69" s="326" t="s">
        <v>2910</v>
      </c>
      <c r="I69" s="402" t="s">
        <v>2911</v>
      </c>
      <c r="J69" s="695" t="s">
        <v>2810</v>
      </c>
      <c r="K69" s="695" t="s">
        <v>161</v>
      </c>
      <c r="L69" s="695"/>
      <c r="M69" s="760">
        <v>38357.550000000003</v>
      </c>
      <c r="N69" s="760"/>
      <c r="O69" s="760">
        <v>33191.550000000003</v>
      </c>
      <c r="P69" s="760"/>
      <c r="Q69" s="695" t="s">
        <v>2912</v>
      </c>
      <c r="R69" s="695" t="s">
        <v>2913</v>
      </c>
    </row>
    <row r="70" spans="1:19" s="299" customFormat="1" ht="99.75" customHeight="1" x14ac:dyDescent="0.25">
      <c r="A70" s="973"/>
      <c r="B70" s="696"/>
      <c r="C70" s="696"/>
      <c r="D70" s="696"/>
      <c r="E70" s="696"/>
      <c r="F70" s="696"/>
      <c r="G70" s="696"/>
      <c r="H70" s="230" t="s">
        <v>2914</v>
      </c>
      <c r="I70" s="402" t="s">
        <v>2915</v>
      </c>
      <c r="J70" s="696"/>
      <c r="K70" s="696"/>
      <c r="L70" s="696"/>
      <c r="M70" s="978"/>
      <c r="N70" s="696"/>
      <c r="O70" s="792"/>
      <c r="P70" s="696"/>
      <c r="Q70" s="696"/>
      <c r="R70" s="696"/>
    </row>
    <row r="71" spans="1:19" s="304" customFormat="1" ht="63.75" customHeight="1" x14ac:dyDescent="0.25">
      <c r="A71" s="738">
        <v>33</v>
      </c>
      <c r="B71" s="719" t="s">
        <v>99</v>
      </c>
      <c r="C71" s="719">
        <v>1.3</v>
      </c>
      <c r="D71" s="725">
        <v>13</v>
      </c>
      <c r="E71" s="709" t="s">
        <v>2916</v>
      </c>
      <c r="F71" s="725" t="s">
        <v>2756</v>
      </c>
      <c r="G71" s="743" t="s">
        <v>2761</v>
      </c>
      <c r="H71" s="519" t="s">
        <v>2738</v>
      </c>
      <c r="I71" s="9">
        <v>1</v>
      </c>
      <c r="J71" s="725" t="s">
        <v>2757</v>
      </c>
      <c r="K71" s="735" t="s">
        <v>146</v>
      </c>
      <c r="L71" s="970"/>
      <c r="M71" s="736">
        <v>9627.2999999999993</v>
      </c>
      <c r="N71" s="970"/>
      <c r="O71" s="736">
        <v>9627.2999999999993</v>
      </c>
      <c r="P71" s="970"/>
      <c r="Q71" s="725" t="s">
        <v>2736</v>
      </c>
      <c r="R71" s="725" t="s">
        <v>2737</v>
      </c>
      <c r="S71" s="317"/>
    </row>
    <row r="72" spans="1:19" s="304" customFormat="1" ht="63.75" customHeight="1" x14ac:dyDescent="0.25">
      <c r="A72" s="739"/>
      <c r="B72" s="961"/>
      <c r="C72" s="961"/>
      <c r="D72" s="961"/>
      <c r="E72" s="711"/>
      <c r="F72" s="961"/>
      <c r="G72" s="972"/>
      <c r="H72" s="519" t="s">
        <v>2758</v>
      </c>
      <c r="I72" s="13" t="s">
        <v>2770</v>
      </c>
      <c r="J72" s="961"/>
      <c r="K72" s="961"/>
      <c r="L72" s="961"/>
      <c r="M72" s="961"/>
      <c r="N72" s="961"/>
      <c r="O72" s="961"/>
      <c r="P72" s="961"/>
      <c r="Q72" s="961"/>
      <c r="R72" s="961"/>
      <c r="S72" s="317"/>
    </row>
    <row r="73" spans="1:19" s="304" customFormat="1" ht="65.25" customHeight="1" x14ac:dyDescent="0.25">
      <c r="A73" s="738">
        <v>34</v>
      </c>
      <c r="B73" s="719" t="s">
        <v>99</v>
      </c>
      <c r="C73" s="719">
        <v>1.3</v>
      </c>
      <c r="D73" s="725">
        <v>13</v>
      </c>
      <c r="E73" s="725" t="s">
        <v>2917</v>
      </c>
      <c r="F73" s="725" t="s">
        <v>2918</v>
      </c>
      <c r="G73" s="725" t="s">
        <v>876</v>
      </c>
      <c r="H73" s="519" t="s">
        <v>2738</v>
      </c>
      <c r="I73" s="9">
        <v>1</v>
      </c>
      <c r="J73" s="709" t="s">
        <v>2919</v>
      </c>
      <c r="K73" s="735" t="s">
        <v>99</v>
      </c>
      <c r="L73" s="970"/>
      <c r="M73" s="736">
        <v>9000</v>
      </c>
      <c r="N73" s="970"/>
      <c r="O73" s="736">
        <v>9000</v>
      </c>
      <c r="P73" s="970"/>
      <c r="Q73" s="725" t="s">
        <v>2736</v>
      </c>
      <c r="R73" s="725" t="s">
        <v>2737</v>
      </c>
      <c r="S73" s="317"/>
    </row>
    <row r="74" spans="1:19" s="304" customFormat="1" ht="94.5" customHeight="1" x14ac:dyDescent="0.25">
      <c r="A74" s="739"/>
      <c r="B74" s="961"/>
      <c r="C74" s="961"/>
      <c r="D74" s="961"/>
      <c r="E74" s="961"/>
      <c r="F74" s="961"/>
      <c r="G74" s="961"/>
      <c r="H74" s="519" t="s">
        <v>2920</v>
      </c>
      <c r="I74" s="13" t="s">
        <v>134</v>
      </c>
      <c r="J74" s="711"/>
      <c r="K74" s="961"/>
      <c r="L74" s="961"/>
      <c r="M74" s="961"/>
      <c r="N74" s="961"/>
      <c r="O74" s="961"/>
      <c r="P74" s="961"/>
      <c r="Q74" s="961"/>
      <c r="R74" s="961"/>
      <c r="S74" s="317"/>
    </row>
    <row r="75" spans="1:19" s="305" customFormat="1" x14ac:dyDescent="0.25">
      <c r="M75" s="306"/>
      <c r="N75" s="306"/>
      <c r="O75" s="306"/>
      <c r="P75" s="306"/>
    </row>
    <row r="76" spans="1:19" s="305" customFormat="1" x14ac:dyDescent="0.25">
      <c r="L76" s="526"/>
      <c r="M76" s="757" t="s">
        <v>618</v>
      </c>
      <c r="N76" s="757"/>
      <c r="O76" s="757" t="s">
        <v>619</v>
      </c>
      <c r="P76" s="758"/>
    </row>
    <row r="77" spans="1:19" s="305" customFormat="1" x14ac:dyDescent="0.25">
      <c r="L77" s="526"/>
      <c r="M77" s="523" t="s">
        <v>620</v>
      </c>
      <c r="N77" s="464" t="s">
        <v>621</v>
      </c>
      <c r="O77" s="464" t="s">
        <v>620</v>
      </c>
      <c r="P77" s="464" t="s">
        <v>621</v>
      </c>
    </row>
    <row r="78" spans="1:19" s="305" customFormat="1" x14ac:dyDescent="0.25">
      <c r="L78" s="556"/>
      <c r="M78" s="579">
        <v>12</v>
      </c>
      <c r="N78" s="444">
        <v>455019.53</v>
      </c>
      <c r="O78" s="439">
        <v>22</v>
      </c>
      <c r="P78" s="445">
        <v>563974.19999999995</v>
      </c>
    </row>
    <row r="79" spans="1:19" s="305" customFormat="1" x14ac:dyDescent="0.25">
      <c r="M79" s="306"/>
      <c r="N79" s="306"/>
      <c r="O79" s="306"/>
      <c r="P79" s="306"/>
    </row>
    <row r="80" spans="1:19" s="305" customFormat="1" x14ac:dyDescent="0.25">
      <c r="M80" s="306"/>
      <c r="N80" s="306"/>
      <c r="O80" s="306"/>
      <c r="P80" s="306"/>
    </row>
  </sheetData>
  <mergeCells count="560">
    <mergeCell ref="M76:N76"/>
    <mergeCell ref="O76:P76"/>
    <mergeCell ref="N73:N74"/>
    <mergeCell ref="O73:O74"/>
    <mergeCell ref="P73:P74"/>
    <mergeCell ref="Q73:Q74"/>
    <mergeCell ref="R73:R74"/>
    <mergeCell ref="F73:F74"/>
    <mergeCell ref="G73:G74"/>
    <mergeCell ref="J73:J74"/>
    <mergeCell ref="K73:K74"/>
    <mergeCell ref="L73:L74"/>
    <mergeCell ref="M73:M74"/>
    <mergeCell ref="O71:O72"/>
    <mergeCell ref="P71:P72"/>
    <mergeCell ref="Q71:Q72"/>
    <mergeCell ref="R71:R72"/>
    <mergeCell ref="A73:A74"/>
    <mergeCell ref="B73:B74"/>
    <mergeCell ref="C73:C74"/>
    <mergeCell ref="D73:D74"/>
    <mergeCell ref="E73:E74"/>
    <mergeCell ref="G71:G72"/>
    <mergeCell ref="J71:J72"/>
    <mergeCell ref="K71:K72"/>
    <mergeCell ref="L71:L72"/>
    <mergeCell ref="M71:M72"/>
    <mergeCell ref="N71:N72"/>
    <mergeCell ref="A71:A72"/>
    <mergeCell ref="B71:B72"/>
    <mergeCell ref="C71:C72"/>
    <mergeCell ref="D71:D72"/>
    <mergeCell ref="E71:E72"/>
    <mergeCell ref="F71:F72"/>
    <mergeCell ref="O67:O68"/>
    <mergeCell ref="P67:P68"/>
    <mergeCell ref="Q67:Q68"/>
    <mergeCell ref="R67:R68"/>
    <mergeCell ref="A69:A70"/>
    <mergeCell ref="B69:B70"/>
    <mergeCell ref="C69:C70"/>
    <mergeCell ref="D69:D70"/>
    <mergeCell ref="E69:E70"/>
    <mergeCell ref="F69:F70"/>
    <mergeCell ref="G67:G68"/>
    <mergeCell ref="J67:J68"/>
    <mergeCell ref="K67:K68"/>
    <mergeCell ref="L67:L68"/>
    <mergeCell ref="M67:M68"/>
    <mergeCell ref="N67:N68"/>
    <mergeCell ref="O69:O70"/>
    <mergeCell ref="P69:P70"/>
    <mergeCell ref="Q69:Q70"/>
    <mergeCell ref="R69:R70"/>
    <mergeCell ref="L69:L70"/>
    <mergeCell ref="M69:M70"/>
    <mergeCell ref="N69:N70"/>
    <mergeCell ref="A67:A68"/>
    <mergeCell ref="B67:B68"/>
    <mergeCell ref="C67:C68"/>
    <mergeCell ref="D67:D68"/>
    <mergeCell ref="E67:E68"/>
    <mergeCell ref="F67:F68"/>
    <mergeCell ref="G65:G66"/>
    <mergeCell ref="J65:J66"/>
    <mergeCell ref="K65:K66"/>
    <mergeCell ref="G69:G70"/>
    <mergeCell ref="J69:J70"/>
    <mergeCell ref="K69:K70"/>
    <mergeCell ref="P63:P64"/>
    <mergeCell ref="Q63:Q64"/>
    <mergeCell ref="R63:R64"/>
    <mergeCell ref="A65:A66"/>
    <mergeCell ref="B65:B66"/>
    <mergeCell ref="C65:C66"/>
    <mergeCell ref="D65:D66"/>
    <mergeCell ref="E65:E66"/>
    <mergeCell ref="F65:F66"/>
    <mergeCell ref="G63:G64"/>
    <mergeCell ref="J63:J64"/>
    <mergeCell ref="K63:K64"/>
    <mergeCell ref="L63:L64"/>
    <mergeCell ref="M63:M64"/>
    <mergeCell ref="N63:N64"/>
    <mergeCell ref="O65:O66"/>
    <mergeCell ref="P65:P66"/>
    <mergeCell ref="Q65:Q66"/>
    <mergeCell ref="R65:R66"/>
    <mergeCell ref="L65:L66"/>
    <mergeCell ref="M65:M66"/>
    <mergeCell ref="N65:N66"/>
    <mergeCell ref="A63:A64"/>
    <mergeCell ref="B63:B64"/>
    <mergeCell ref="C63:C64"/>
    <mergeCell ref="D63:D64"/>
    <mergeCell ref="E63:E64"/>
    <mergeCell ref="F63:F64"/>
    <mergeCell ref="G61:G62"/>
    <mergeCell ref="J61:J62"/>
    <mergeCell ref="K61:K62"/>
    <mergeCell ref="O59:O60"/>
    <mergeCell ref="C59:C60"/>
    <mergeCell ref="D59:D60"/>
    <mergeCell ref="E59:E60"/>
    <mergeCell ref="F59:F60"/>
    <mergeCell ref="O63:O64"/>
    <mergeCell ref="P59:P60"/>
    <mergeCell ref="Q59:Q60"/>
    <mergeCell ref="R59:R60"/>
    <mergeCell ref="A61:A62"/>
    <mergeCell ref="B61:B62"/>
    <mergeCell ref="C61:C62"/>
    <mergeCell ref="D61:D62"/>
    <mergeCell ref="E61:E62"/>
    <mergeCell ref="F61:F62"/>
    <mergeCell ref="G59:G60"/>
    <mergeCell ref="J59:J60"/>
    <mergeCell ref="K59:K60"/>
    <mergeCell ref="L59:L60"/>
    <mergeCell ref="M59:M60"/>
    <mergeCell ref="N59:N60"/>
    <mergeCell ref="O61:O62"/>
    <mergeCell ref="P61:P62"/>
    <mergeCell ref="Q61:Q62"/>
    <mergeCell ref="R61:R62"/>
    <mergeCell ref="L61:L62"/>
    <mergeCell ref="M61:M62"/>
    <mergeCell ref="N61:N62"/>
    <mergeCell ref="A59:A60"/>
    <mergeCell ref="B59:B60"/>
    <mergeCell ref="O55:O56"/>
    <mergeCell ref="P55:P56"/>
    <mergeCell ref="Q55:Q56"/>
    <mergeCell ref="R55:R56"/>
    <mergeCell ref="A57:A58"/>
    <mergeCell ref="B57:B58"/>
    <mergeCell ref="C57:C58"/>
    <mergeCell ref="D57:D58"/>
    <mergeCell ref="E57:E58"/>
    <mergeCell ref="F57:F58"/>
    <mergeCell ref="G55:G56"/>
    <mergeCell ref="J55:J56"/>
    <mergeCell ref="K55:K56"/>
    <mergeCell ref="L55:L56"/>
    <mergeCell ref="M55:M56"/>
    <mergeCell ref="N55:N56"/>
    <mergeCell ref="O57:O58"/>
    <mergeCell ref="P57:P58"/>
    <mergeCell ref="Q57:Q58"/>
    <mergeCell ref="R57:R58"/>
    <mergeCell ref="L57:L58"/>
    <mergeCell ref="M57:M58"/>
    <mergeCell ref="N57:N58"/>
    <mergeCell ref="A55:A56"/>
    <mergeCell ref="B55:B56"/>
    <mergeCell ref="C55:C56"/>
    <mergeCell ref="D55:D56"/>
    <mergeCell ref="E55:E56"/>
    <mergeCell ref="F55:F56"/>
    <mergeCell ref="G53:G54"/>
    <mergeCell ref="J53:J54"/>
    <mergeCell ref="K53:K54"/>
    <mergeCell ref="G57:G58"/>
    <mergeCell ref="J57:J58"/>
    <mergeCell ref="K57:K58"/>
    <mergeCell ref="R51:R52"/>
    <mergeCell ref="A53:A54"/>
    <mergeCell ref="B53:B54"/>
    <mergeCell ref="C53:C54"/>
    <mergeCell ref="D53:D54"/>
    <mergeCell ref="E53:E54"/>
    <mergeCell ref="F53:F54"/>
    <mergeCell ref="G51:G52"/>
    <mergeCell ref="J51:J52"/>
    <mergeCell ref="K51:K52"/>
    <mergeCell ref="L51:L52"/>
    <mergeCell ref="M51:M52"/>
    <mergeCell ref="N51:N52"/>
    <mergeCell ref="O53:O54"/>
    <mergeCell ref="P53:P54"/>
    <mergeCell ref="Q53:Q54"/>
    <mergeCell ref="R53:R54"/>
    <mergeCell ref="L53:L54"/>
    <mergeCell ref="M53:M54"/>
    <mergeCell ref="N53:N54"/>
    <mergeCell ref="A51:A52"/>
    <mergeCell ref="B51:B52"/>
    <mergeCell ref="C51:C52"/>
    <mergeCell ref="D51:D52"/>
    <mergeCell ref="E51:E52"/>
    <mergeCell ref="F51:F52"/>
    <mergeCell ref="G49:G50"/>
    <mergeCell ref="J49:J50"/>
    <mergeCell ref="K49:K50"/>
    <mergeCell ref="Q47:Q48"/>
    <mergeCell ref="O51:O52"/>
    <mergeCell ref="P51:P52"/>
    <mergeCell ref="Q51:Q52"/>
    <mergeCell ref="R47:R48"/>
    <mergeCell ref="A49:A50"/>
    <mergeCell ref="B49:B50"/>
    <mergeCell ref="C49:C50"/>
    <mergeCell ref="D49:D50"/>
    <mergeCell ref="E49:E50"/>
    <mergeCell ref="F49:F50"/>
    <mergeCell ref="G47:G48"/>
    <mergeCell ref="J47:J48"/>
    <mergeCell ref="K47:K48"/>
    <mergeCell ref="L47:L48"/>
    <mergeCell ref="M47:M48"/>
    <mergeCell ref="N47:N48"/>
    <mergeCell ref="O49:O50"/>
    <mergeCell ref="P49:P50"/>
    <mergeCell ref="Q49:Q50"/>
    <mergeCell ref="R49:R50"/>
    <mergeCell ref="L49:L50"/>
    <mergeCell ref="M49:M50"/>
    <mergeCell ref="N49:N50"/>
    <mergeCell ref="O45:O46"/>
    <mergeCell ref="P45:P46"/>
    <mergeCell ref="Q45:Q46"/>
    <mergeCell ref="R45:R46"/>
    <mergeCell ref="A47:A48"/>
    <mergeCell ref="B47:B48"/>
    <mergeCell ref="C47:C48"/>
    <mergeCell ref="D47:D48"/>
    <mergeCell ref="E47:E48"/>
    <mergeCell ref="F47:F48"/>
    <mergeCell ref="G45:G46"/>
    <mergeCell ref="J45:J46"/>
    <mergeCell ref="K45:K46"/>
    <mergeCell ref="L45:L46"/>
    <mergeCell ref="M45:M46"/>
    <mergeCell ref="N45:N46"/>
    <mergeCell ref="A45:A46"/>
    <mergeCell ref="B45:B46"/>
    <mergeCell ref="C45:C46"/>
    <mergeCell ref="D45:D46"/>
    <mergeCell ref="E45:E46"/>
    <mergeCell ref="F45:F46"/>
    <mergeCell ref="O47:O48"/>
    <mergeCell ref="P47:P48"/>
    <mergeCell ref="O41:O42"/>
    <mergeCell ref="P41:P42"/>
    <mergeCell ref="Q41:Q42"/>
    <mergeCell ref="R41:R42"/>
    <mergeCell ref="A43:A44"/>
    <mergeCell ref="B43:B44"/>
    <mergeCell ref="C43:C44"/>
    <mergeCell ref="D43:D44"/>
    <mergeCell ref="E43:E44"/>
    <mergeCell ref="F41:F42"/>
    <mergeCell ref="G41:G42"/>
    <mergeCell ref="J41:J42"/>
    <mergeCell ref="K41:K42"/>
    <mergeCell ref="L41:L42"/>
    <mergeCell ref="M41:M42"/>
    <mergeCell ref="N43:N44"/>
    <mergeCell ref="O43:O44"/>
    <mergeCell ref="P43:P44"/>
    <mergeCell ref="Q43:Q44"/>
    <mergeCell ref="R43:R44"/>
    <mergeCell ref="L43:L44"/>
    <mergeCell ref="M43:M44"/>
    <mergeCell ref="A41:A42"/>
    <mergeCell ref="B41:B42"/>
    <mergeCell ref="C41:C42"/>
    <mergeCell ref="D41:D42"/>
    <mergeCell ref="E41:E42"/>
    <mergeCell ref="F39:F40"/>
    <mergeCell ref="G39:G40"/>
    <mergeCell ref="J39:J40"/>
    <mergeCell ref="K39:K40"/>
    <mergeCell ref="A39:A40"/>
    <mergeCell ref="B39:B40"/>
    <mergeCell ref="M39:M40"/>
    <mergeCell ref="F43:F44"/>
    <mergeCell ref="G43:G44"/>
    <mergeCell ref="J43:J44"/>
    <mergeCell ref="K43:K44"/>
    <mergeCell ref="N37:N38"/>
    <mergeCell ref="C37:C38"/>
    <mergeCell ref="D37:D38"/>
    <mergeCell ref="E37:E38"/>
    <mergeCell ref="N41:N42"/>
    <mergeCell ref="O37:O38"/>
    <mergeCell ref="P37:P38"/>
    <mergeCell ref="Q37:Q38"/>
    <mergeCell ref="R37:R38"/>
    <mergeCell ref="C39:C40"/>
    <mergeCell ref="D39:D40"/>
    <mergeCell ref="E39:E40"/>
    <mergeCell ref="F37:F38"/>
    <mergeCell ref="G37:G38"/>
    <mergeCell ref="J37:J38"/>
    <mergeCell ref="K37:K38"/>
    <mergeCell ref="L37:L38"/>
    <mergeCell ref="M37:M38"/>
    <mergeCell ref="N39:N40"/>
    <mergeCell ref="O39:O40"/>
    <mergeCell ref="P39:P40"/>
    <mergeCell ref="Q39:Q40"/>
    <mergeCell ref="R39:R40"/>
    <mergeCell ref="L39:L40"/>
    <mergeCell ref="A37:A38"/>
    <mergeCell ref="B37:B38"/>
    <mergeCell ref="F35:F36"/>
    <mergeCell ref="G35:G36"/>
    <mergeCell ref="J35:J36"/>
    <mergeCell ref="K35:K36"/>
    <mergeCell ref="A35:A36"/>
    <mergeCell ref="B35:B36"/>
    <mergeCell ref="C35:C36"/>
    <mergeCell ref="D35:D36"/>
    <mergeCell ref="E35:E36"/>
    <mergeCell ref="Q35:Q36"/>
    <mergeCell ref="R35:R36"/>
    <mergeCell ref="G33:G34"/>
    <mergeCell ref="J33:J34"/>
    <mergeCell ref="K33:K34"/>
    <mergeCell ref="L33:L34"/>
    <mergeCell ref="M33:M34"/>
    <mergeCell ref="N33:N34"/>
    <mergeCell ref="N35:N36"/>
    <mergeCell ref="O35:O36"/>
    <mergeCell ref="P35:P36"/>
    <mergeCell ref="L35:L36"/>
    <mergeCell ref="M35:M36"/>
    <mergeCell ref="R33:R34"/>
    <mergeCell ref="A33:A34"/>
    <mergeCell ref="B33:B34"/>
    <mergeCell ref="C33:C34"/>
    <mergeCell ref="D33:D34"/>
    <mergeCell ref="E33:E34"/>
    <mergeCell ref="F33:F34"/>
    <mergeCell ref="O33:O34"/>
    <mergeCell ref="P33:P34"/>
    <mergeCell ref="Q33:Q34"/>
    <mergeCell ref="G31:G32"/>
    <mergeCell ref="J31:J32"/>
    <mergeCell ref="K31:K32"/>
    <mergeCell ref="Q29:Q30"/>
    <mergeCell ref="R29:R30"/>
    <mergeCell ref="A31:A32"/>
    <mergeCell ref="B31:B32"/>
    <mergeCell ref="C31:C32"/>
    <mergeCell ref="D31:D32"/>
    <mergeCell ref="E31:E32"/>
    <mergeCell ref="F31:F32"/>
    <mergeCell ref="G29:G30"/>
    <mergeCell ref="J29:J30"/>
    <mergeCell ref="K29:K30"/>
    <mergeCell ref="L29:L30"/>
    <mergeCell ref="M29:M30"/>
    <mergeCell ref="N29:N30"/>
    <mergeCell ref="O31:O32"/>
    <mergeCell ref="P31:P32"/>
    <mergeCell ref="Q31:Q32"/>
    <mergeCell ref="R31:R32"/>
    <mergeCell ref="L31:L32"/>
    <mergeCell ref="M31:M32"/>
    <mergeCell ref="N31:N32"/>
    <mergeCell ref="O27:O28"/>
    <mergeCell ref="P27:P28"/>
    <mergeCell ref="Q27:Q28"/>
    <mergeCell ref="R27:R28"/>
    <mergeCell ref="A29:A30"/>
    <mergeCell ref="B29:B30"/>
    <mergeCell ref="C29:C30"/>
    <mergeCell ref="D29:D30"/>
    <mergeCell ref="E29:E30"/>
    <mergeCell ref="F29:F30"/>
    <mergeCell ref="G27:G28"/>
    <mergeCell ref="J27:J28"/>
    <mergeCell ref="K27:K28"/>
    <mergeCell ref="L27:L28"/>
    <mergeCell ref="M27:M28"/>
    <mergeCell ref="N27:N28"/>
    <mergeCell ref="A27:A28"/>
    <mergeCell ref="B27:B28"/>
    <mergeCell ref="C27:C28"/>
    <mergeCell ref="D27:D28"/>
    <mergeCell ref="E27:E28"/>
    <mergeCell ref="F27:F28"/>
    <mergeCell ref="O29:O30"/>
    <mergeCell ref="P29:P30"/>
    <mergeCell ref="P25:P26"/>
    <mergeCell ref="Q25:Q26"/>
    <mergeCell ref="R25:R26"/>
    <mergeCell ref="F25:F26"/>
    <mergeCell ref="G25:G26"/>
    <mergeCell ref="J25:J26"/>
    <mergeCell ref="K25:K26"/>
    <mergeCell ref="L25:L26"/>
    <mergeCell ref="M25:M26"/>
    <mergeCell ref="A23:A24"/>
    <mergeCell ref="B23:B24"/>
    <mergeCell ref="C23:C24"/>
    <mergeCell ref="D23:D24"/>
    <mergeCell ref="E23:E24"/>
    <mergeCell ref="N23:N24"/>
    <mergeCell ref="O23:O24"/>
    <mergeCell ref="A25:A26"/>
    <mergeCell ref="B25:B26"/>
    <mergeCell ref="C25:C26"/>
    <mergeCell ref="D25:D26"/>
    <mergeCell ref="E25:E26"/>
    <mergeCell ref="F23:F24"/>
    <mergeCell ref="G23:G24"/>
    <mergeCell ref="J23:J24"/>
    <mergeCell ref="K23:K24"/>
    <mergeCell ref="N25:N26"/>
    <mergeCell ref="O25:O26"/>
    <mergeCell ref="P23:P24"/>
    <mergeCell ref="Q23:Q24"/>
    <mergeCell ref="R23:R24"/>
    <mergeCell ref="O19:O20"/>
    <mergeCell ref="P19:P20"/>
    <mergeCell ref="Q19:Q20"/>
    <mergeCell ref="E19:E20"/>
    <mergeCell ref="F19:F20"/>
    <mergeCell ref="L21:L22"/>
    <mergeCell ref="M21:M22"/>
    <mergeCell ref="K21:K22"/>
    <mergeCell ref="L23:L24"/>
    <mergeCell ref="M23:M24"/>
    <mergeCell ref="F21:F22"/>
    <mergeCell ref="G21:G22"/>
    <mergeCell ref="J21:J22"/>
    <mergeCell ref="R19:R20"/>
    <mergeCell ref="A21:A22"/>
    <mergeCell ref="B21:B22"/>
    <mergeCell ref="C21:C22"/>
    <mergeCell ref="D21:D22"/>
    <mergeCell ref="E21:E22"/>
    <mergeCell ref="G19:G20"/>
    <mergeCell ref="J19:J20"/>
    <mergeCell ref="K19:K20"/>
    <mergeCell ref="L19:L20"/>
    <mergeCell ref="M19:M20"/>
    <mergeCell ref="N19:N20"/>
    <mergeCell ref="N21:N22"/>
    <mergeCell ref="O21:O22"/>
    <mergeCell ref="P21:P22"/>
    <mergeCell ref="Q21:Q22"/>
    <mergeCell ref="R21:R22"/>
    <mergeCell ref="A17:A18"/>
    <mergeCell ref="B17:B18"/>
    <mergeCell ref="C17:C18"/>
    <mergeCell ref="D17:D18"/>
    <mergeCell ref="E17:E18"/>
    <mergeCell ref="F17:F18"/>
    <mergeCell ref="O17:O18"/>
    <mergeCell ref="P17:P18"/>
    <mergeCell ref="A19:A20"/>
    <mergeCell ref="B19:B20"/>
    <mergeCell ref="C19:C20"/>
    <mergeCell ref="D19:D20"/>
    <mergeCell ref="R15:R16"/>
    <mergeCell ref="F15:F16"/>
    <mergeCell ref="G15:G16"/>
    <mergeCell ref="J15:J16"/>
    <mergeCell ref="K15:K16"/>
    <mergeCell ref="L15:L16"/>
    <mergeCell ref="M15:M16"/>
    <mergeCell ref="Q17:Q18"/>
    <mergeCell ref="R17:R18"/>
    <mergeCell ref="G17:G18"/>
    <mergeCell ref="J17:J18"/>
    <mergeCell ref="K17:K18"/>
    <mergeCell ref="L17:L18"/>
    <mergeCell ref="M17:M18"/>
    <mergeCell ref="N17:N18"/>
    <mergeCell ref="A15:A16"/>
    <mergeCell ref="B15:B16"/>
    <mergeCell ref="C15:C16"/>
    <mergeCell ref="D15:D16"/>
    <mergeCell ref="E15:E16"/>
    <mergeCell ref="P13:P14"/>
    <mergeCell ref="Q13:Q14"/>
    <mergeCell ref="R13:R14"/>
    <mergeCell ref="G13:G14"/>
    <mergeCell ref="J13:J14"/>
    <mergeCell ref="K13:K14"/>
    <mergeCell ref="L13:L14"/>
    <mergeCell ref="M13:M14"/>
    <mergeCell ref="N13:N14"/>
    <mergeCell ref="A13:A14"/>
    <mergeCell ref="B13:B14"/>
    <mergeCell ref="C13:C14"/>
    <mergeCell ref="D13:D14"/>
    <mergeCell ref="E13:E14"/>
    <mergeCell ref="F13:F14"/>
    <mergeCell ref="N15:N16"/>
    <mergeCell ref="O15:O16"/>
    <mergeCell ref="P15:P16"/>
    <mergeCell ref="Q15:Q16"/>
    <mergeCell ref="O11:O12"/>
    <mergeCell ref="C11:C12"/>
    <mergeCell ref="D11:D12"/>
    <mergeCell ref="E11:E12"/>
    <mergeCell ref="F11:F12"/>
    <mergeCell ref="O13:O14"/>
    <mergeCell ref="P11:P12"/>
    <mergeCell ref="Q11:Q12"/>
    <mergeCell ref="R11:R12"/>
    <mergeCell ref="G11:G12"/>
    <mergeCell ref="J11:J12"/>
    <mergeCell ref="K11:K12"/>
    <mergeCell ref="L11:L12"/>
    <mergeCell ref="M11:M12"/>
    <mergeCell ref="N11:N12"/>
    <mergeCell ref="A11:A12"/>
    <mergeCell ref="B11:B12"/>
    <mergeCell ref="G9:G10"/>
    <mergeCell ref="J9:J10"/>
    <mergeCell ref="K9:K10"/>
    <mergeCell ref="A9:A10"/>
    <mergeCell ref="B9:B10"/>
    <mergeCell ref="C9:C10"/>
    <mergeCell ref="D9:D10"/>
    <mergeCell ref="E9:E10"/>
    <mergeCell ref="F9:F10"/>
    <mergeCell ref="R9:R10"/>
    <mergeCell ref="O9:O10"/>
    <mergeCell ref="P9:P10"/>
    <mergeCell ref="Q9:Q10"/>
    <mergeCell ref="L9:L10"/>
    <mergeCell ref="M9:M10"/>
    <mergeCell ref="N9:N10"/>
    <mergeCell ref="Q7:Q8"/>
    <mergeCell ref="R7:R8"/>
    <mergeCell ref="K7:K8"/>
    <mergeCell ref="L7:L8"/>
    <mergeCell ref="M7:M8"/>
    <mergeCell ref="N7:N8"/>
    <mergeCell ref="O7:O8"/>
    <mergeCell ref="P7:P8"/>
    <mergeCell ref="A7:A8"/>
    <mergeCell ref="B7:B8"/>
    <mergeCell ref="C7:C8"/>
    <mergeCell ref="D7:D8"/>
    <mergeCell ref="E7:E8"/>
    <mergeCell ref="F7:F8"/>
    <mergeCell ref="G7:G8"/>
    <mergeCell ref="J7:J8"/>
    <mergeCell ref="Q4:Q5"/>
    <mergeCell ref="R4:R5"/>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Y300"/>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6.42578125" customWidth="1"/>
    <col min="7" max="7" width="33.28515625" customWidth="1"/>
    <col min="8" max="8" width="19.28515625" customWidth="1"/>
    <col min="9" max="9" width="17.85546875" customWidth="1"/>
    <col min="10" max="10" width="48.42578125" bestFit="1" customWidth="1"/>
    <col min="11" max="11" width="10.7109375" customWidth="1"/>
    <col min="12" max="12" width="14" customWidth="1"/>
    <col min="13" max="16" width="14.7109375" customWidth="1"/>
    <col min="17" max="17" width="16.7109375" customWidth="1"/>
    <col min="18" max="18" width="15.7109375" customWidth="1"/>
    <col min="108" max="108" width="4.7109375" bestFit="1" customWidth="1"/>
    <col min="109" max="109" width="9.7109375" bestFit="1" customWidth="1"/>
    <col min="110" max="110" width="10" bestFit="1" customWidth="1"/>
    <col min="111" max="111" width="8.85546875" bestFit="1" customWidth="1"/>
    <col min="112" max="112" width="22.85546875" customWidth="1"/>
    <col min="113" max="113" width="59.7109375" bestFit="1" customWidth="1"/>
    <col min="114" max="114" width="57.85546875" bestFit="1" customWidth="1"/>
    <col min="115" max="115" width="35.28515625" bestFit="1" customWidth="1"/>
    <col min="116" max="116" width="28.140625" bestFit="1" customWidth="1"/>
    <col min="117" max="117" width="33.140625" bestFit="1" customWidth="1"/>
    <col min="118" max="118" width="26" bestFit="1" customWidth="1"/>
    <col min="119" max="119" width="19.140625" bestFit="1" customWidth="1"/>
    <col min="120" max="120" width="10.42578125" customWidth="1"/>
    <col min="121" max="121" width="11.85546875" customWidth="1"/>
    <col min="122" max="122" width="14.7109375" customWidth="1"/>
    <col min="123" max="123" width="9" bestFit="1" customWidth="1"/>
    <col min="364" max="364" width="4.7109375" bestFit="1" customWidth="1"/>
    <col min="365" max="365" width="9.7109375" bestFit="1" customWidth="1"/>
    <col min="366" max="366" width="10" bestFit="1" customWidth="1"/>
    <col min="367" max="367" width="8.85546875" bestFit="1" customWidth="1"/>
    <col min="368" max="368" width="22.85546875" customWidth="1"/>
    <col min="369" max="369" width="59.7109375" bestFit="1" customWidth="1"/>
    <col min="370" max="370" width="57.85546875" bestFit="1" customWidth="1"/>
    <col min="371" max="371" width="35.28515625" bestFit="1" customWidth="1"/>
    <col min="372" max="372" width="28.140625" bestFit="1" customWidth="1"/>
    <col min="373" max="373" width="33.140625" bestFit="1" customWidth="1"/>
    <col min="374" max="374" width="26" bestFit="1" customWidth="1"/>
    <col min="375" max="375" width="19.140625" bestFit="1" customWidth="1"/>
    <col min="376" max="376" width="10.42578125" customWidth="1"/>
    <col min="377" max="377" width="11.85546875" customWidth="1"/>
    <col min="378" max="378" width="14.7109375" customWidth="1"/>
    <col min="379" max="379" width="9" bestFit="1" customWidth="1"/>
    <col min="620" max="620" width="4.7109375" bestFit="1" customWidth="1"/>
    <col min="621" max="621" width="9.7109375" bestFit="1" customWidth="1"/>
    <col min="622" max="622" width="10" bestFit="1" customWidth="1"/>
    <col min="623" max="623" width="8.85546875" bestFit="1" customWidth="1"/>
    <col min="624" max="624" width="22.85546875" customWidth="1"/>
    <col min="625" max="625" width="59.7109375" bestFit="1" customWidth="1"/>
    <col min="626" max="626" width="57.85546875" bestFit="1" customWidth="1"/>
    <col min="627" max="627" width="35.28515625" bestFit="1" customWidth="1"/>
    <col min="628" max="628" width="28.140625" bestFit="1" customWidth="1"/>
    <col min="629" max="629" width="33.140625" bestFit="1" customWidth="1"/>
    <col min="630" max="630" width="26" bestFit="1" customWidth="1"/>
    <col min="631" max="631" width="19.140625" bestFit="1" customWidth="1"/>
    <col min="632" max="632" width="10.42578125" customWidth="1"/>
    <col min="633" max="633" width="11.85546875" customWidth="1"/>
    <col min="634" max="634" width="14.7109375" customWidth="1"/>
    <col min="635" max="635" width="9" bestFit="1" customWidth="1"/>
    <col min="876" max="876" width="4.7109375" bestFit="1" customWidth="1"/>
    <col min="877" max="877" width="9.7109375" bestFit="1" customWidth="1"/>
    <col min="878" max="878" width="10" bestFit="1" customWidth="1"/>
    <col min="879" max="879" width="8.85546875" bestFit="1" customWidth="1"/>
    <col min="880" max="880" width="22.85546875" customWidth="1"/>
    <col min="881" max="881" width="59.7109375" bestFit="1" customWidth="1"/>
    <col min="882" max="882" width="57.85546875" bestFit="1" customWidth="1"/>
    <col min="883" max="883" width="35.28515625" bestFit="1" customWidth="1"/>
    <col min="884" max="884" width="28.140625" bestFit="1" customWidth="1"/>
    <col min="885" max="885" width="33.140625" bestFit="1" customWidth="1"/>
    <col min="886" max="886" width="26" bestFit="1" customWidth="1"/>
    <col min="887" max="887" width="19.140625" bestFit="1" customWidth="1"/>
    <col min="888" max="888" width="10.42578125" customWidth="1"/>
    <col min="889" max="889" width="11.85546875" customWidth="1"/>
    <col min="890" max="890" width="14.7109375" customWidth="1"/>
    <col min="891" max="891" width="9" bestFit="1" customWidth="1"/>
    <col min="1132" max="1132" width="4.7109375" bestFit="1" customWidth="1"/>
    <col min="1133" max="1133" width="9.7109375" bestFit="1" customWidth="1"/>
    <col min="1134" max="1134" width="10" bestFit="1" customWidth="1"/>
    <col min="1135" max="1135" width="8.85546875" bestFit="1" customWidth="1"/>
    <col min="1136" max="1136" width="22.85546875" customWidth="1"/>
    <col min="1137" max="1137" width="59.7109375" bestFit="1" customWidth="1"/>
    <col min="1138" max="1138" width="57.85546875" bestFit="1" customWidth="1"/>
    <col min="1139" max="1139" width="35.28515625" bestFit="1" customWidth="1"/>
    <col min="1140" max="1140" width="28.140625" bestFit="1" customWidth="1"/>
    <col min="1141" max="1141" width="33.140625" bestFit="1" customWidth="1"/>
    <col min="1142" max="1142" width="26" bestFit="1" customWidth="1"/>
    <col min="1143" max="1143" width="19.140625" bestFit="1" customWidth="1"/>
    <col min="1144" max="1144" width="10.42578125" customWidth="1"/>
    <col min="1145" max="1145" width="11.85546875" customWidth="1"/>
    <col min="1146" max="1146" width="14.7109375" customWidth="1"/>
    <col min="1147" max="1147" width="9" bestFit="1" customWidth="1"/>
    <col min="1388" max="1388" width="4.7109375" bestFit="1" customWidth="1"/>
    <col min="1389" max="1389" width="9.7109375" bestFit="1" customWidth="1"/>
    <col min="1390" max="1390" width="10" bestFit="1" customWidth="1"/>
    <col min="1391" max="1391" width="8.85546875" bestFit="1" customWidth="1"/>
    <col min="1392" max="1392" width="22.85546875" customWidth="1"/>
    <col min="1393" max="1393" width="59.7109375" bestFit="1" customWidth="1"/>
    <col min="1394" max="1394" width="57.85546875" bestFit="1" customWidth="1"/>
    <col min="1395" max="1395" width="35.28515625" bestFit="1" customWidth="1"/>
    <col min="1396" max="1396" width="28.140625" bestFit="1" customWidth="1"/>
    <col min="1397" max="1397" width="33.140625" bestFit="1" customWidth="1"/>
    <col min="1398" max="1398" width="26" bestFit="1" customWidth="1"/>
    <col min="1399" max="1399" width="19.140625" bestFit="1" customWidth="1"/>
    <col min="1400" max="1400" width="10.42578125" customWidth="1"/>
    <col min="1401" max="1401" width="11.85546875" customWidth="1"/>
    <col min="1402" max="1402" width="14.7109375" customWidth="1"/>
    <col min="1403" max="1403" width="9" bestFit="1" customWidth="1"/>
    <col min="1644" max="1644" width="4.7109375" bestFit="1" customWidth="1"/>
    <col min="1645" max="1645" width="9.7109375" bestFit="1" customWidth="1"/>
    <col min="1646" max="1646" width="10" bestFit="1" customWidth="1"/>
    <col min="1647" max="1647" width="8.85546875" bestFit="1" customWidth="1"/>
    <col min="1648" max="1648" width="22.85546875" customWidth="1"/>
    <col min="1649" max="1649" width="59.7109375" bestFit="1" customWidth="1"/>
    <col min="1650" max="1650" width="57.85546875" bestFit="1" customWidth="1"/>
    <col min="1651" max="1651" width="35.28515625" bestFit="1" customWidth="1"/>
    <col min="1652" max="1652" width="28.140625" bestFit="1" customWidth="1"/>
    <col min="1653" max="1653" width="33.140625" bestFit="1" customWidth="1"/>
    <col min="1654" max="1654" width="26" bestFit="1" customWidth="1"/>
    <col min="1655" max="1655" width="19.140625" bestFit="1" customWidth="1"/>
    <col min="1656" max="1656" width="10.42578125" customWidth="1"/>
    <col min="1657" max="1657" width="11.85546875" customWidth="1"/>
    <col min="1658" max="1658" width="14.7109375" customWidth="1"/>
    <col min="1659" max="1659" width="9" bestFit="1" customWidth="1"/>
    <col min="1900" max="1900" width="4.7109375" bestFit="1" customWidth="1"/>
    <col min="1901" max="1901" width="9.7109375" bestFit="1" customWidth="1"/>
    <col min="1902" max="1902" width="10" bestFit="1" customWidth="1"/>
    <col min="1903" max="1903" width="8.85546875" bestFit="1" customWidth="1"/>
    <col min="1904" max="1904" width="22.85546875" customWidth="1"/>
    <col min="1905" max="1905" width="59.7109375" bestFit="1" customWidth="1"/>
    <col min="1906" max="1906" width="57.85546875" bestFit="1" customWidth="1"/>
    <col min="1907" max="1907" width="35.28515625" bestFit="1" customWidth="1"/>
    <col min="1908" max="1908" width="28.140625" bestFit="1" customWidth="1"/>
    <col min="1909" max="1909" width="33.140625" bestFit="1" customWidth="1"/>
    <col min="1910" max="1910" width="26" bestFit="1" customWidth="1"/>
    <col min="1911" max="1911" width="19.140625" bestFit="1" customWidth="1"/>
    <col min="1912" max="1912" width="10.42578125" customWidth="1"/>
    <col min="1913" max="1913" width="11.85546875" customWidth="1"/>
    <col min="1914" max="1914" width="14.7109375" customWidth="1"/>
    <col min="1915" max="1915" width="9" bestFit="1" customWidth="1"/>
    <col min="2156" max="2156" width="4.7109375" bestFit="1" customWidth="1"/>
    <col min="2157" max="2157" width="9.7109375" bestFit="1" customWidth="1"/>
    <col min="2158" max="2158" width="10" bestFit="1" customWidth="1"/>
    <col min="2159" max="2159" width="8.85546875" bestFit="1" customWidth="1"/>
    <col min="2160" max="2160" width="22.85546875" customWidth="1"/>
    <col min="2161" max="2161" width="59.7109375" bestFit="1" customWidth="1"/>
    <col min="2162" max="2162" width="57.85546875" bestFit="1" customWidth="1"/>
    <col min="2163" max="2163" width="35.28515625" bestFit="1" customWidth="1"/>
    <col min="2164" max="2164" width="28.140625" bestFit="1" customWidth="1"/>
    <col min="2165" max="2165" width="33.140625" bestFit="1" customWidth="1"/>
    <col min="2166" max="2166" width="26" bestFit="1" customWidth="1"/>
    <col min="2167" max="2167" width="19.140625" bestFit="1" customWidth="1"/>
    <col min="2168" max="2168" width="10.42578125" customWidth="1"/>
    <col min="2169" max="2169" width="11.85546875" customWidth="1"/>
    <col min="2170" max="2170" width="14.7109375" customWidth="1"/>
    <col min="2171" max="2171" width="9" bestFit="1" customWidth="1"/>
    <col min="2412" max="2412" width="4.7109375" bestFit="1" customWidth="1"/>
    <col min="2413" max="2413" width="9.7109375" bestFit="1" customWidth="1"/>
    <col min="2414" max="2414" width="10" bestFit="1" customWidth="1"/>
    <col min="2415" max="2415" width="8.85546875" bestFit="1" customWidth="1"/>
    <col min="2416" max="2416" width="22.85546875" customWidth="1"/>
    <col min="2417" max="2417" width="59.7109375" bestFit="1" customWidth="1"/>
    <col min="2418" max="2418" width="57.85546875" bestFit="1" customWidth="1"/>
    <col min="2419" max="2419" width="35.28515625" bestFit="1" customWidth="1"/>
    <col min="2420" max="2420" width="28.140625" bestFit="1" customWidth="1"/>
    <col min="2421" max="2421" width="33.140625" bestFit="1" customWidth="1"/>
    <col min="2422" max="2422" width="26" bestFit="1" customWidth="1"/>
    <col min="2423" max="2423" width="19.140625" bestFit="1" customWidth="1"/>
    <col min="2424" max="2424" width="10.42578125" customWidth="1"/>
    <col min="2425" max="2425" width="11.85546875" customWidth="1"/>
    <col min="2426" max="2426" width="14.7109375" customWidth="1"/>
    <col min="2427" max="2427" width="9" bestFit="1" customWidth="1"/>
    <col min="2668" max="2668" width="4.7109375" bestFit="1" customWidth="1"/>
    <col min="2669" max="2669" width="9.7109375" bestFit="1" customWidth="1"/>
    <col min="2670" max="2670" width="10" bestFit="1" customWidth="1"/>
    <col min="2671" max="2671" width="8.85546875" bestFit="1" customWidth="1"/>
    <col min="2672" max="2672" width="22.85546875" customWidth="1"/>
    <col min="2673" max="2673" width="59.7109375" bestFit="1" customWidth="1"/>
    <col min="2674" max="2674" width="57.85546875" bestFit="1" customWidth="1"/>
    <col min="2675" max="2675" width="35.28515625" bestFit="1" customWidth="1"/>
    <col min="2676" max="2676" width="28.140625" bestFit="1" customWidth="1"/>
    <col min="2677" max="2677" width="33.140625" bestFit="1" customWidth="1"/>
    <col min="2678" max="2678" width="26" bestFit="1" customWidth="1"/>
    <col min="2679" max="2679" width="19.140625" bestFit="1" customWidth="1"/>
    <col min="2680" max="2680" width="10.42578125" customWidth="1"/>
    <col min="2681" max="2681" width="11.85546875" customWidth="1"/>
    <col min="2682" max="2682" width="14.7109375" customWidth="1"/>
    <col min="2683" max="2683" width="9" bestFit="1" customWidth="1"/>
    <col min="2924" max="2924" width="4.7109375" bestFit="1" customWidth="1"/>
    <col min="2925" max="2925" width="9.7109375" bestFit="1" customWidth="1"/>
    <col min="2926" max="2926" width="10" bestFit="1" customWidth="1"/>
    <col min="2927" max="2927" width="8.85546875" bestFit="1" customWidth="1"/>
    <col min="2928" max="2928" width="22.85546875" customWidth="1"/>
    <col min="2929" max="2929" width="59.7109375" bestFit="1" customWidth="1"/>
    <col min="2930" max="2930" width="57.85546875" bestFit="1" customWidth="1"/>
    <col min="2931" max="2931" width="35.28515625" bestFit="1" customWidth="1"/>
    <col min="2932" max="2932" width="28.140625" bestFit="1" customWidth="1"/>
    <col min="2933" max="2933" width="33.140625" bestFit="1" customWidth="1"/>
    <col min="2934" max="2934" width="26" bestFit="1" customWidth="1"/>
    <col min="2935" max="2935" width="19.140625" bestFit="1" customWidth="1"/>
    <col min="2936" max="2936" width="10.42578125" customWidth="1"/>
    <col min="2937" max="2937" width="11.85546875" customWidth="1"/>
    <col min="2938" max="2938" width="14.7109375" customWidth="1"/>
    <col min="2939" max="2939" width="9" bestFit="1" customWidth="1"/>
    <col min="3180" max="3180" width="4.7109375" bestFit="1" customWidth="1"/>
    <col min="3181" max="3181" width="9.7109375" bestFit="1" customWidth="1"/>
    <col min="3182" max="3182" width="10" bestFit="1" customWidth="1"/>
    <col min="3183" max="3183" width="8.85546875" bestFit="1" customWidth="1"/>
    <col min="3184" max="3184" width="22.85546875" customWidth="1"/>
    <col min="3185" max="3185" width="59.7109375" bestFit="1" customWidth="1"/>
    <col min="3186" max="3186" width="57.85546875" bestFit="1" customWidth="1"/>
    <col min="3187" max="3187" width="35.28515625" bestFit="1" customWidth="1"/>
    <col min="3188" max="3188" width="28.140625" bestFit="1" customWidth="1"/>
    <col min="3189" max="3189" width="33.140625" bestFit="1" customWidth="1"/>
    <col min="3190" max="3190" width="26" bestFit="1" customWidth="1"/>
    <col min="3191" max="3191" width="19.140625" bestFit="1" customWidth="1"/>
    <col min="3192" max="3192" width="10.42578125" customWidth="1"/>
    <col min="3193" max="3193" width="11.85546875" customWidth="1"/>
    <col min="3194" max="3194" width="14.7109375" customWidth="1"/>
    <col min="3195" max="3195" width="9" bestFit="1" customWidth="1"/>
    <col min="3436" max="3436" width="4.7109375" bestFit="1" customWidth="1"/>
    <col min="3437" max="3437" width="9.7109375" bestFit="1" customWidth="1"/>
    <col min="3438" max="3438" width="10" bestFit="1" customWidth="1"/>
    <col min="3439" max="3439" width="8.85546875" bestFit="1" customWidth="1"/>
    <col min="3440" max="3440" width="22.85546875" customWidth="1"/>
    <col min="3441" max="3441" width="59.7109375" bestFit="1" customWidth="1"/>
    <col min="3442" max="3442" width="57.85546875" bestFit="1" customWidth="1"/>
    <col min="3443" max="3443" width="35.28515625" bestFit="1" customWidth="1"/>
    <col min="3444" max="3444" width="28.140625" bestFit="1" customWidth="1"/>
    <col min="3445" max="3445" width="33.140625" bestFit="1" customWidth="1"/>
    <col min="3446" max="3446" width="26" bestFit="1" customWidth="1"/>
    <col min="3447" max="3447" width="19.140625" bestFit="1" customWidth="1"/>
    <col min="3448" max="3448" width="10.42578125" customWidth="1"/>
    <col min="3449" max="3449" width="11.85546875" customWidth="1"/>
    <col min="3450" max="3450" width="14.7109375" customWidth="1"/>
    <col min="3451" max="3451" width="9" bestFit="1" customWidth="1"/>
    <col min="3692" max="3692" width="4.7109375" bestFit="1" customWidth="1"/>
    <col min="3693" max="3693" width="9.7109375" bestFit="1" customWidth="1"/>
    <col min="3694" max="3694" width="10" bestFit="1" customWidth="1"/>
    <col min="3695" max="3695" width="8.85546875" bestFit="1" customWidth="1"/>
    <col min="3696" max="3696" width="22.85546875" customWidth="1"/>
    <col min="3697" max="3697" width="59.7109375" bestFit="1" customWidth="1"/>
    <col min="3698" max="3698" width="57.85546875" bestFit="1" customWidth="1"/>
    <col min="3699" max="3699" width="35.28515625" bestFit="1" customWidth="1"/>
    <col min="3700" max="3700" width="28.140625" bestFit="1" customWidth="1"/>
    <col min="3701" max="3701" width="33.140625" bestFit="1" customWidth="1"/>
    <col min="3702" max="3702" width="26" bestFit="1" customWidth="1"/>
    <col min="3703" max="3703" width="19.140625" bestFit="1" customWidth="1"/>
    <col min="3704" max="3704" width="10.42578125" customWidth="1"/>
    <col min="3705" max="3705" width="11.85546875" customWidth="1"/>
    <col min="3706" max="3706" width="14.7109375" customWidth="1"/>
    <col min="3707" max="3707" width="9" bestFit="1" customWidth="1"/>
    <col min="3948" max="3948" width="4.7109375" bestFit="1" customWidth="1"/>
    <col min="3949" max="3949" width="9.7109375" bestFit="1" customWidth="1"/>
    <col min="3950" max="3950" width="10" bestFit="1" customWidth="1"/>
    <col min="3951" max="3951" width="8.85546875" bestFit="1" customWidth="1"/>
    <col min="3952" max="3952" width="22.85546875" customWidth="1"/>
    <col min="3953" max="3953" width="59.7109375" bestFit="1" customWidth="1"/>
    <col min="3954" max="3954" width="57.85546875" bestFit="1" customWidth="1"/>
    <col min="3955" max="3955" width="35.28515625" bestFit="1" customWidth="1"/>
    <col min="3956" max="3956" width="28.140625" bestFit="1" customWidth="1"/>
    <col min="3957" max="3957" width="33.140625" bestFit="1" customWidth="1"/>
    <col min="3958" max="3958" width="26" bestFit="1" customWidth="1"/>
    <col min="3959" max="3959" width="19.140625" bestFit="1" customWidth="1"/>
    <col min="3960" max="3960" width="10.42578125" customWidth="1"/>
    <col min="3961" max="3961" width="11.85546875" customWidth="1"/>
    <col min="3962" max="3962" width="14.7109375" customWidth="1"/>
    <col min="3963" max="3963" width="9" bestFit="1" customWidth="1"/>
    <col min="4204" max="4204" width="4.7109375" bestFit="1" customWidth="1"/>
    <col min="4205" max="4205" width="9.7109375" bestFit="1" customWidth="1"/>
    <col min="4206" max="4206" width="10" bestFit="1" customWidth="1"/>
    <col min="4207" max="4207" width="8.85546875" bestFit="1" customWidth="1"/>
    <col min="4208" max="4208" width="22.85546875" customWidth="1"/>
    <col min="4209" max="4209" width="59.7109375" bestFit="1" customWidth="1"/>
    <col min="4210" max="4210" width="57.85546875" bestFit="1" customWidth="1"/>
    <col min="4211" max="4211" width="35.28515625" bestFit="1" customWidth="1"/>
    <col min="4212" max="4212" width="28.140625" bestFit="1" customWidth="1"/>
    <col min="4213" max="4213" width="33.140625" bestFit="1" customWidth="1"/>
    <col min="4214" max="4214" width="26" bestFit="1" customWidth="1"/>
    <col min="4215" max="4215" width="19.140625" bestFit="1" customWidth="1"/>
    <col min="4216" max="4216" width="10.42578125" customWidth="1"/>
    <col min="4217" max="4217" width="11.85546875" customWidth="1"/>
    <col min="4218" max="4218" width="14.7109375" customWidth="1"/>
    <col min="4219" max="4219" width="9" bestFit="1" customWidth="1"/>
    <col min="4460" max="4460" width="4.7109375" bestFit="1" customWidth="1"/>
    <col min="4461" max="4461" width="9.7109375" bestFit="1" customWidth="1"/>
    <col min="4462" max="4462" width="10" bestFit="1" customWidth="1"/>
    <col min="4463" max="4463" width="8.85546875" bestFit="1" customWidth="1"/>
    <col min="4464" max="4464" width="22.85546875" customWidth="1"/>
    <col min="4465" max="4465" width="59.7109375" bestFit="1" customWidth="1"/>
    <col min="4466" max="4466" width="57.85546875" bestFit="1" customWidth="1"/>
    <col min="4467" max="4467" width="35.28515625" bestFit="1" customWidth="1"/>
    <col min="4468" max="4468" width="28.140625" bestFit="1" customWidth="1"/>
    <col min="4469" max="4469" width="33.140625" bestFit="1" customWidth="1"/>
    <col min="4470" max="4470" width="26" bestFit="1" customWidth="1"/>
    <col min="4471" max="4471" width="19.140625" bestFit="1" customWidth="1"/>
    <col min="4472" max="4472" width="10.42578125" customWidth="1"/>
    <col min="4473" max="4473" width="11.85546875" customWidth="1"/>
    <col min="4474" max="4474" width="14.7109375" customWidth="1"/>
    <col min="4475" max="4475" width="9" bestFit="1" customWidth="1"/>
    <col min="4716" max="4716" width="4.7109375" bestFit="1" customWidth="1"/>
    <col min="4717" max="4717" width="9.7109375" bestFit="1" customWidth="1"/>
    <col min="4718" max="4718" width="10" bestFit="1" customWidth="1"/>
    <col min="4719" max="4719" width="8.85546875" bestFit="1" customWidth="1"/>
    <col min="4720" max="4720" width="22.85546875" customWidth="1"/>
    <col min="4721" max="4721" width="59.7109375" bestFit="1" customWidth="1"/>
    <col min="4722" max="4722" width="57.85546875" bestFit="1" customWidth="1"/>
    <col min="4723" max="4723" width="35.28515625" bestFit="1" customWidth="1"/>
    <col min="4724" max="4724" width="28.140625" bestFit="1" customWidth="1"/>
    <col min="4725" max="4725" width="33.140625" bestFit="1" customWidth="1"/>
    <col min="4726" max="4726" width="26" bestFit="1" customWidth="1"/>
    <col min="4727" max="4727" width="19.140625" bestFit="1" customWidth="1"/>
    <col min="4728" max="4728" width="10.42578125" customWidth="1"/>
    <col min="4729" max="4729" width="11.85546875" customWidth="1"/>
    <col min="4730" max="4730" width="14.7109375" customWidth="1"/>
    <col min="4731" max="4731" width="9" bestFit="1" customWidth="1"/>
    <col min="4972" max="4972" width="4.7109375" bestFit="1" customWidth="1"/>
    <col min="4973" max="4973" width="9.7109375" bestFit="1" customWidth="1"/>
    <col min="4974" max="4974" width="10" bestFit="1" customWidth="1"/>
    <col min="4975" max="4975" width="8.85546875" bestFit="1" customWidth="1"/>
    <col min="4976" max="4976" width="22.85546875" customWidth="1"/>
    <col min="4977" max="4977" width="59.7109375" bestFit="1" customWidth="1"/>
    <col min="4978" max="4978" width="57.85546875" bestFit="1" customWidth="1"/>
    <col min="4979" max="4979" width="35.28515625" bestFit="1" customWidth="1"/>
    <col min="4980" max="4980" width="28.140625" bestFit="1" customWidth="1"/>
    <col min="4981" max="4981" width="33.140625" bestFit="1" customWidth="1"/>
    <col min="4982" max="4982" width="26" bestFit="1" customWidth="1"/>
    <col min="4983" max="4983" width="19.140625" bestFit="1" customWidth="1"/>
    <col min="4984" max="4984" width="10.42578125" customWidth="1"/>
    <col min="4985" max="4985" width="11.85546875" customWidth="1"/>
    <col min="4986" max="4986" width="14.7109375" customWidth="1"/>
    <col min="4987" max="4987" width="9" bestFit="1" customWidth="1"/>
    <col min="5228" max="5228" width="4.7109375" bestFit="1" customWidth="1"/>
    <col min="5229" max="5229" width="9.7109375" bestFit="1" customWidth="1"/>
    <col min="5230" max="5230" width="10" bestFit="1" customWidth="1"/>
    <col min="5231" max="5231" width="8.85546875" bestFit="1" customWidth="1"/>
    <col min="5232" max="5232" width="22.85546875" customWidth="1"/>
    <col min="5233" max="5233" width="59.7109375" bestFit="1" customWidth="1"/>
    <col min="5234" max="5234" width="57.85546875" bestFit="1" customWidth="1"/>
    <col min="5235" max="5235" width="35.28515625" bestFit="1" customWidth="1"/>
    <col min="5236" max="5236" width="28.140625" bestFit="1" customWidth="1"/>
    <col min="5237" max="5237" width="33.140625" bestFit="1" customWidth="1"/>
    <col min="5238" max="5238" width="26" bestFit="1" customWidth="1"/>
    <col min="5239" max="5239" width="19.140625" bestFit="1" customWidth="1"/>
    <col min="5240" max="5240" width="10.42578125" customWidth="1"/>
    <col min="5241" max="5241" width="11.85546875" customWidth="1"/>
    <col min="5242" max="5242" width="14.7109375" customWidth="1"/>
    <col min="5243" max="5243" width="9" bestFit="1" customWidth="1"/>
    <col min="5484" max="5484" width="4.7109375" bestFit="1" customWidth="1"/>
    <col min="5485" max="5485" width="9.7109375" bestFit="1" customWidth="1"/>
    <col min="5486" max="5486" width="10" bestFit="1" customWidth="1"/>
    <col min="5487" max="5487" width="8.85546875" bestFit="1" customWidth="1"/>
    <col min="5488" max="5488" width="22.85546875" customWidth="1"/>
    <col min="5489" max="5489" width="59.7109375" bestFit="1" customWidth="1"/>
    <col min="5490" max="5490" width="57.85546875" bestFit="1" customWidth="1"/>
    <col min="5491" max="5491" width="35.28515625" bestFit="1" customWidth="1"/>
    <col min="5492" max="5492" width="28.140625" bestFit="1" customWidth="1"/>
    <col min="5493" max="5493" width="33.140625" bestFit="1" customWidth="1"/>
    <col min="5494" max="5494" width="26" bestFit="1" customWidth="1"/>
    <col min="5495" max="5495" width="19.140625" bestFit="1" customWidth="1"/>
    <col min="5496" max="5496" width="10.42578125" customWidth="1"/>
    <col min="5497" max="5497" width="11.85546875" customWidth="1"/>
    <col min="5498" max="5498" width="14.7109375" customWidth="1"/>
    <col min="5499" max="5499" width="9" bestFit="1" customWidth="1"/>
    <col min="5740" max="5740" width="4.7109375" bestFit="1" customWidth="1"/>
    <col min="5741" max="5741" width="9.7109375" bestFit="1" customWidth="1"/>
    <col min="5742" max="5742" width="10" bestFit="1" customWidth="1"/>
    <col min="5743" max="5743" width="8.85546875" bestFit="1" customWidth="1"/>
    <col min="5744" max="5744" width="22.85546875" customWidth="1"/>
    <col min="5745" max="5745" width="59.7109375" bestFit="1" customWidth="1"/>
    <col min="5746" max="5746" width="57.85546875" bestFit="1" customWidth="1"/>
    <col min="5747" max="5747" width="35.28515625" bestFit="1" customWidth="1"/>
    <col min="5748" max="5748" width="28.140625" bestFit="1" customWidth="1"/>
    <col min="5749" max="5749" width="33.140625" bestFit="1" customWidth="1"/>
    <col min="5750" max="5750" width="26" bestFit="1" customWidth="1"/>
    <col min="5751" max="5751" width="19.140625" bestFit="1" customWidth="1"/>
    <col min="5752" max="5752" width="10.42578125" customWidth="1"/>
    <col min="5753" max="5753" width="11.85546875" customWidth="1"/>
    <col min="5754" max="5754" width="14.7109375" customWidth="1"/>
    <col min="5755" max="5755" width="9" bestFit="1" customWidth="1"/>
    <col min="5996" max="5996" width="4.7109375" bestFit="1" customWidth="1"/>
    <col min="5997" max="5997" width="9.7109375" bestFit="1" customWidth="1"/>
    <col min="5998" max="5998" width="10" bestFit="1" customWidth="1"/>
    <col min="5999" max="5999" width="8.85546875" bestFit="1" customWidth="1"/>
    <col min="6000" max="6000" width="22.85546875" customWidth="1"/>
    <col min="6001" max="6001" width="59.7109375" bestFit="1" customWidth="1"/>
    <col min="6002" max="6002" width="57.85546875" bestFit="1" customWidth="1"/>
    <col min="6003" max="6003" width="35.28515625" bestFit="1" customWidth="1"/>
    <col min="6004" max="6004" width="28.140625" bestFit="1" customWidth="1"/>
    <col min="6005" max="6005" width="33.140625" bestFit="1" customWidth="1"/>
    <col min="6006" max="6006" width="26" bestFit="1" customWidth="1"/>
    <col min="6007" max="6007" width="19.140625" bestFit="1" customWidth="1"/>
    <col min="6008" max="6008" width="10.42578125" customWidth="1"/>
    <col min="6009" max="6009" width="11.85546875" customWidth="1"/>
    <col min="6010" max="6010" width="14.7109375" customWidth="1"/>
    <col min="6011" max="6011" width="9" bestFit="1" customWidth="1"/>
    <col min="6252" max="6252" width="4.7109375" bestFit="1" customWidth="1"/>
    <col min="6253" max="6253" width="9.7109375" bestFit="1" customWidth="1"/>
    <col min="6254" max="6254" width="10" bestFit="1" customWidth="1"/>
    <col min="6255" max="6255" width="8.85546875" bestFit="1" customWidth="1"/>
    <col min="6256" max="6256" width="22.85546875" customWidth="1"/>
    <col min="6257" max="6257" width="59.7109375" bestFit="1" customWidth="1"/>
    <col min="6258" max="6258" width="57.85546875" bestFit="1" customWidth="1"/>
    <col min="6259" max="6259" width="35.28515625" bestFit="1" customWidth="1"/>
    <col min="6260" max="6260" width="28.140625" bestFit="1" customWidth="1"/>
    <col min="6261" max="6261" width="33.140625" bestFit="1" customWidth="1"/>
    <col min="6262" max="6262" width="26" bestFit="1" customWidth="1"/>
    <col min="6263" max="6263" width="19.140625" bestFit="1" customWidth="1"/>
    <col min="6264" max="6264" width="10.42578125" customWidth="1"/>
    <col min="6265" max="6265" width="11.85546875" customWidth="1"/>
    <col min="6266" max="6266" width="14.7109375" customWidth="1"/>
    <col min="6267" max="6267" width="9" bestFit="1" customWidth="1"/>
    <col min="6508" max="6508" width="4.7109375" bestFit="1" customWidth="1"/>
    <col min="6509" max="6509" width="9.7109375" bestFit="1" customWidth="1"/>
    <col min="6510" max="6510" width="10" bestFit="1" customWidth="1"/>
    <col min="6511" max="6511" width="8.85546875" bestFit="1" customWidth="1"/>
    <col min="6512" max="6512" width="22.85546875" customWidth="1"/>
    <col min="6513" max="6513" width="59.7109375" bestFit="1" customWidth="1"/>
    <col min="6514" max="6514" width="57.85546875" bestFit="1" customWidth="1"/>
    <col min="6515" max="6515" width="35.28515625" bestFit="1" customWidth="1"/>
    <col min="6516" max="6516" width="28.140625" bestFit="1" customWidth="1"/>
    <col min="6517" max="6517" width="33.140625" bestFit="1" customWidth="1"/>
    <col min="6518" max="6518" width="26" bestFit="1" customWidth="1"/>
    <col min="6519" max="6519" width="19.140625" bestFit="1" customWidth="1"/>
    <col min="6520" max="6520" width="10.42578125" customWidth="1"/>
    <col min="6521" max="6521" width="11.85546875" customWidth="1"/>
    <col min="6522" max="6522" width="14.7109375" customWidth="1"/>
    <col min="6523" max="6523" width="9" bestFit="1" customWidth="1"/>
    <col min="6764" max="6764" width="4.7109375" bestFit="1" customWidth="1"/>
    <col min="6765" max="6765" width="9.7109375" bestFit="1" customWidth="1"/>
    <col min="6766" max="6766" width="10" bestFit="1" customWidth="1"/>
    <col min="6767" max="6767" width="8.85546875" bestFit="1" customWidth="1"/>
    <col min="6768" max="6768" width="22.85546875" customWidth="1"/>
    <col min="6769" max="6769" width="59.7109375" bestFit="1" customWidth="1"/>
    <col min="6770" max="6770" width="57.85546875" bestFit="1" customWidth="1"/>
    <col min="6771" max="6771" width="35.28515625" bestFit="1" customWidth="1"/>
    <col min="6772" max="6772" width="28.140625" bestFit="1" customWidth="1"/>
    <col min="6773" max="6773" width="33.140625" bestFit="1" customWidth="1"/>
    <col min="6774" max="6774" width="26" bestFit="1" customWidth="1"/>
    <col min="6775" max="6775" width="19.140625" bestFit="1" customWidth="1"/>
    <col min="6776" max="6776" width="10.42578125" customWidth="1"/>
    <col min="6777" max="6777" width="11.85546875" customWidth="1"/>
    <col min="6778" max="6778" width="14.7109375" customWidth="1"/>
    <col min="6779" max="6779" width="9" bestFit="1" customWidth="1"/>
    <col min="7020" max="7020" width="4.7109375" bestFit="1" customWidth="1"/>
    <col min="7021" max="7021" width="9.7109375" bestFit="1" customWidth="1"/>
    <col min="7022" max="7022" width="10" bestFit="1" customWidth="1"/>
    <col min="7023" max="7023" width="8.85546875" bestFit="1" customWidth="1"/>
    <col min="7024" max="7024" width="22.85546875" customWidth="1"/>
    <col min="7025" max="7025" width="59.7109375" bestFit="1" customWidth="1"/>
    <col min="7026" max="7026" width="57.85546875" bestFit="1" customWidth="1"/>
    <col min="7027" max="7027" width="35.28515625" bestFit="1" customWidth="1"/>
    <col min="7028" max="7028" width="28.140625" bestFit="1" customWidth="1"/>
    <col min="7029" max="7029" width="33.140625" bestFit="1" customWidth="1"/>
    <col min="7030" max="7030" width="26" bestFit="1" customWidth="1"/>
    <col min="7031" max="7031" width="19.140625" bestFit="1" customWidth="1"/>
    <col min="7032" max="7032" width="10.42578125" customWidth="1"/>
    <col min="7033" max="7033" width="11.85546875" customWidth="1"/>
    <col min="7034" max="7034" width="14.7109375" customWidth="1"/>
    <col min="7035" max="7035" width="9" bestFit="1" customWidth="1"/>
    <col min="7276" max="7276" width="4.7109375" bestFit="1" customWidth="1"/>
    <col min="7277" max="7277" width="9.7109375" bestFit="1" customWidth="1"/>
    <col min="7278" max="7278" width="10" bestFit="1" customWidth="1"/>
    <col min="7279" max="7279" width="8.85546875" bestFit="1" customWidth="1"/>
    <col min="7280" max="7280" width="22.85546875" customWidth="1"/>
    <col min="7281" max="7281" width="59.7109375" bestFit="1" customWidth="1"/>
    <col min="7282" max="7282" width="57.85546875" bestFit="1" customWidth="1"/>
    <col min="7283" max="7283" width="35.28515625" bestFit="1" customWidth="1"/>
    <col min="7284" max="7284" width="28.140625" bestFit="1" customWidth="1"/>
    <col min="7285" max="7285" width="33.140625" bestFit="1" customWidth="1"/>
    <col min="7286" max="7286" width="26" bestFit="1" customWidth="1"/>
    <col min="7287" max="7287" width="19.140625" bestFit="1" customWidth="1"/>
    <col min="7288" max="7288" width="10.42578125" customWidth="1"/>
    <col min="7289" max="7289" width="11.85546875" customWidth="1"/>
    <col min="7290" max="7290" width="14.7109375" customWidth="1"/>
    <col min="7291" max="7291" width="9" bestFit="1" customWidth="1"/>
    <col min="7532" max="7532" width="4.7109375" bestFit="1" customWidth="1"/>
    <col min="7533" max="7533" width="9.7109375" bestFit="1" customWidth="1"/>
    <col min="7534" max="7534" width="10" bestFit="1" customWidth="1"/>
    <col min="7535" max="7535" width="8.85546875" bestFit="1" customWidth="1"/>
    <col min="7536" max="7536" width="22.85546875" customWidth="1"/>
    <col min="7537" max="7537" width="59.7109375" bestFit="1" customWidth="1"/>
    <col min="7538" max="7538" width="57.85546875" bestFit="1" customWidth="1"/>
    <col min="7539" max="7539" width="35.28515625" bestFit="1" customWidth="1"/>
    <col min="7540" max="7540" width="28.140625" bestFit="1" customWidth="1"/>
    <col min="7541" max="7541" width="33.140625" bestFit="1" customWidth="1"/>
    <col min="7542" max="7542" width="26" bestFit="1" customWidth="1"/>
    <col min="7543" max="7543" width="19.140625" bestFit="1" customWidth="1"/>
    <col min="7544" max="7544" width="10.42578125" customWidth="1"/>
    <col min="7545" max="7545" width="11.85546875" customWidth="1"/>
    <col min="7546" max="7546" width="14.7109375" customWidth="1"/>
    <col min="7547" max="7547" width="9" bestFit="1" customWidth="1"/>
    <col min="7788" max="7788" width="4.7109375" bestFit="1" customWidth="1"/>
    <col min="7789" max="7789" width="9.7109375" bestFit="1" customWidth="1"/>
    <col min="7790" max="7790" width="10" bestFit="1" customWidth="1"/>
    <col min="7791" max="7791" width="8.85546875" bestFit="1" customWidth="1"/>
    <col min="7792" max="7792" width="22.85546875" customWidth="1"/>
    <col min="7793" max="7793" width="59.7109375" bestFit="1" customWidth="1"/>
    <col min="7794" max="7794" width="57.85546875" bestFit="1" customWidth="1"/>
    <col min="7795" max="7795" width="35.28515625" bestFit="1" customWidth="1"/>
    <col min="7796" max="7796" width="28.140625" bestFit="1" customWidth="1"/>
    <col min="7797" max="7797" width="33.140625" bestFit="1" customWidth="1"/>
    <col min="7798" max="7798" width="26" bestFit="1" customWidth="1"/>
    <col min="7799" max="7799" width="19.140625" bestFit="1" customWidth="1"/>
    <col min="7800" max="7800" width="10.42578125" customWidth="1"/>
    <col min="7801" max="7801" width="11.85546875" customWidth="1"/>
    <col min="7802" max="7802" width="14.7109375" customWidth="1"/>
    <col min="7803" max="7803" width="9" bestFit="1" customWidth="1"/>
    <col min="8044" max="8044" width="4.7109375" bestFit="1" customWidth="1"/>
    <col min="8045" max="8045" width="9.7109375" bestFit="1" customWidth="1"/>
    <col min="8046" max="8046" width="10" bestFit="1" customWidth="1"/>
    <col min="8047" max="8047" width="8.85546875" bestFit="1" customWidth="1"/>
    <col min="8048" max="8048" width="22.85546875" customWidth="1"/>
    <col min="8049" max="8049" width="59.7109375" bestFit="1" customWidth="1"/>
    <col min="8050" max="8050" width="57.85546875" bestFit="1" customWidth="1"/>
    <col min="8051" max="8051" width="35.28515625" bestFit="1" customWidth="1"/>
    <col min="8052" max="8052" width="28.140625" bestFit="1" customWidth="1"/>
    <col min="8053" max="8053" width="33.140625" bestFit="1" customWidth="1"/>
    <col min="8054" max="8054" width="26" bestFit="1" customWidth="1"/>
    <col min="8055" max="8055" width="19.140625" bestFit="1" customWidth="1"/>
    <col min="8056" max="8056" width="10.42578125" customWidth="1"/>
    <col min="8057" max="8057" width="11.85546875" customWidth="1"/>
    <col min="8058" max="8058" width="14.7109375" customWidth="1"/>
    <col min="8059" max="8059" width="9" bestFit="1" customWidth="1"/>
    <col min="8300" max="8300" width="4.7109375" bestFit="1" customWidth="1"/>
    <col min="8301" max="8301" width="9.7109375" bestFit="1" customWidth="1"/>
    <col min="8302" max="8302" width="10" bestFit="1" customWidth="1"/>
    <col min="8303" max="8303" width="8.85546875" bestFit="1" customWidth="1"/>
    <col min="8304" max="8304" width="22.85546875" customWidth="1"/>
    <col min="8305" max="8305" width="59.7109375" bestFit="1" customWidth="1"/>
    <col min="8306" max="8306" width="57.85546875" bestFit="1" customWidth="1"/>
    <col min="8307" max="8307" width="35.28515625" bestFit="1" customWidth="1"/>
    <col min="8308" max="8308" width="28.140625" bestFit="1" customWidth="1"/>
    <col min="8309" max="8309" width="33.140625" bestFit="1" customWidth="1"/>
    <col min="8310" max="8310" width="26" bestFit="1" customWidth="1"/>
    <col min="8311" max="8311" width="19.140625" bestFit="1" customWidth="1"/>
    <col min="8312" max="8312" width="10.42578125" customWidth="1"/>
    <col min="8313" max="8313" width="11.85546875" customWidth="1"/>
    <col min="8314" max="8314" width="14.7109375" customWidth="1"/>
    <col min="8315" max="8315" width="9" bestFit="1" customWidth="1"/>
    <col min="8556" max="8556" width="4.7109375" bestFit="1" customWidth="1"/>
    <col min="8557" max="8557" width="9.7109375" bestFit="1" customWidth="1"/>
    <col min="8558" max="8558" width="10" bestFit="1" customWidth="1"/>
    <col min="8559" max="8559" width="8.85546875" bestFit="1" customWidth="1"/>
    <col min="8560" max="8560" width="22.85546875" customWidth="1"/>
    <col min="8561" max="8561" width="59.7109375" bestFit="1" customWidth="1"/>
    <col min="8562" max="8562" width="57.85546875" bestFit="1" customWidth="1"/>
    <col min="8563" max="8563" width="35.28515625" bestFit="1" customWidth="1"/>
    <col min="8564" max="8564" width="28.140625" bestFit="1" customWidth="1"/>
    <col min="8565" max="8565" width="33.140625" bestFit="1" customWidth="1"/>
    <col min="8566" max="8566" width="26" bestFit="1" customWidth="1"/>
    <col min="8567" max="8567" width="19.140625" bestFit="1" customWidth="1"/>
    <col min="8568" max="8568" width="10.42578125" customWidth="1"/>
    <col min="8569" max="8569" width="11.85546875" customWidth="1"/>
    <col min="8570" max="8570" width="14.7109375" customWidth="1"/>
    <col min="8571" max="8571" width="9" bestFit="1" customWidth="1"/>
    <col min="8812" max="8812" width="4.7109375" bestFit="1" customWidth="1"/>
    <col min="8813" max="8813" width="9.7109375" bestFit="1" customWidth="1"/>
    <col min="8814" max="8814" width="10" bestFit="1" customWidth="1"/>
    <col min="8815" max="8815" width="8.85546875" bestFit="1" customWidth="1"/>
    <col min="8816" max="8816" width="22.85546875" customWidth="1"/>
    <col min="8817" max="8817" width="59.7109375" bestFit="1" customWidth="1"/>
    <col min="8818" max="8818" width="57.85546875" bestFit="1" customWidth="1"/>
    <col min="8819" max="8819" width="35.28515625" bestFit="1" customWidth="1"/>
    <col min="8820" max="8820" width="28.140625" bestFit="1" customWidth="1"/>
    <col min="8821" max="8821" width="33.140625" bestFit="1" customWidth="1"/>
    <col min="8822" max="8822" width="26" bestFit="1" customWidth="1"/>
    <col min="8823" max="8823" width="19.140625" bestFit="1" customWidth="1"/>
    <col min="8824" max="8824" width="10.42578125" customWidth="1"/>
    <col min="8825" max="8825" width="11.85546875" customWidth="1"/>
    <col min="8826" max="8826" width="14.7109375" customWidth="1"/>
    <col min="8827" max="8827" width="9" bestFit="1" customWidth="1"/>
    <col min="9068" max="9068" width="4.7109375" bestFit="1" customWidth="1"/>
    <col min="9069" max="9069" width="9.7109375" bestFit="1" customWidth="1"/>
    <col min="9070" max="9070" width="10" bestFit="1" customWidth="1"/>
    <col min="9071" max="9071" width="8.85546875" bestFit="1" customWidth="1"/>
    <col min="9072" max="9072" width="22.85546875" customWidth="1"/>
    <col min="9073" max="9073" width="59.7109375" bestFit="1" customWidth="1"/>
    <col min="9074" max="9074" width="57.85546875" bestFit="1" customWidth="1"/>
    <col min="9075" max="9075" width="35.28515625" bestFit="1" customWidth="1"/>
    <col min="9076" max="9076" width="28.140625" bestFit="1" customWidth="1"/>
    <col min="9077" max="9077" width="33.140625" bestFit="1" customWidth="1"/>
    <col min="9078" max="9078" width="26" bestFit="1" customWidth="1"/>
    <col min="9079" max="9079" width="19.140625" bestFit="1" customWidth="1"/>
    <col min="9080" max="9080" width="10.42578125" customWidth="1"/>
    <col min="9081" max="9081" width="11.85546875" customWidth="1"/>
    <col min="9082" max="9082" width="14.7109375" customWidth="1"/>
    <col min="9083" max="9083" width="9" bestFit="1" customWidth="1"/>
    <col min="9324" max="9324" width="4.7109375" bestFit="1" customWidth="1"/>
    <col min="9325" max="9325" width="9.7109375" bestFit="1" customWidth="1"/>
    <col min="9326" max="9326" width="10" bestFit="1" customWidth="1"/>
    <col min="9327" max="9327" width="8.85546875" bestFit="1" customWidth="1"/>
    <col min="9328" max="9328" width="22.85546875" customWidth="1"/>
    <col min="9329" max="9329" width="59.7109375" bestFit="1" customWidth="1"/>
    <col min="9330" max="9330" width="57.85546875" bestFit="1" customWidth="1"/>
    <col min="9331" max="9331" width="35.28515625" bestFit="1" customWidth="1"/>
    <col min="9332" max="9332" width="28.140625" bestFit="1" customWidth="1"/>
    <col min="9333" max="9333" width="33.140625" bestFit="1" customWidth="1"/>
    <col min="9334" max="9334" width="26" bestFit="1" customWidth="1"/>
    <col min="9335" max="9335" width="19.140625" bestFit="1" customWidth="1"/>
    <col min="9336" max="9336" width="10.42578125" customWidth="1"/>
    <col min="9337" max="9337" width="11.85546875" customWidth="1"/>
    <col min="9338" max="9338" width="14.7109375" customWidth="1"/>
    <col min="9339" max="9339" width="9" bestFit="1" customWidth="1"/>
    <col min="9580" max="9580" width="4.7109375" bestFit="1" customWidth="1"/>
    <col min="9581" max="9581" width="9.7109375" bestFit="1" customWidth="1"/>
    <col min="9582" max="9582" width="10" bestFit="1" customWidth="1"/>
    <col min="9583" max="9583" width="8.85546875" bestFit="1" customWidth="1"/>
    <col min="9584" max="9584" width="22.85546875" customWidth="1"/>
    <col min="9585" max="9585" width="59.7109375" bestFit="1" customWidth="1"/>
    <col min="9586" max="9586" width="57.85546875" bestFit="1" customWidth="1"/>
    <col min="9587" max="9587" width="35.28515625" bestFit="1" customWidth="1"/>
    <col min="9588" max="9588" width="28.140625" bestFit="1" customWidth="1"/>
    <col min="9589" max="9589" width="33.140625" bestFit="1" customWidth="1"/>
    <col min="9590" max="9590" width="26" bestFit="1" customWidth="1"/>
    <col min="9591" max="9591" width="19.140625" bestFit="1" customWidth="1"/>
    <col min="9592" max="9592" width="10.42578125" customWidth="1"/>
    <col min="9593" max="9593" width="11.85546875" customWidth="1"/>
    <col min="9594" max="9594" width="14.7109375" customWidth="1"/>
    <col min="9595" max="9595" width="9" bestFit="1" customWidth="1"/>
    <col min="9836" max="9836" width="4.7109375" bestFit="1" customWidth="1"/>
    <col min="9837" max="9837" width="9.7109375" bestFit="1" customWidth="1"/>
    <col min="9838" max="9838" width="10" bestFit="1" customWidth="1"/>
    <col min="9839" max="9839" width="8.85546875" bestFit="1" customWidth="1"/>
    <col min="9840" max="9840" width="22.85546875" customWidth="1"/>
    <col min="9841" max="9841" width="59.7109375" bestFit="1" customWidth="1"/>
    <col min="9842" max="9842" width="57.85546875" bestFit="1" customWidth="1"/>
    <col min="9843" max="9843" width="35.28515625" bestFit="1" customWidth="1"/>
    <col min="9844" max="9844" width="28.140625" bestFit="1" customWidth="1"/>
    <col min="9845" max="9845" width="33.140625" bestFit="1" customWidth="1"/>
    <col min="9846" max="9846" width="26" bestFit="1" customWidth="1"/>
    <col min="9847" max="9847" width="19.140625" bestFit="1" customWidth="1"/>
    <col min="9848" max="9848" width="10.42578125" customWidth="1"/>
    <col min="9849" max="9849" width="11.85546875" customWidth="1"/>
    <col min="9850" max="9850" width="14.7109375" customWidth="1"/>
    <col min="9851" max="9851" width="9" bestFit="1" customWidth="1"/>
    <col min="10092" max="10092" width="4.7109375" bestFit="1" customWidth="1"/>
    <col min="10093" max="10093" width="9.7109375" bestFit="1" customWidth="1"/>
    <col min="10094" max="10094" width="10" bestFit="1" customWidth="1"/>
    <col min="10095" max="10095" width="8.85546875" bestFit="1" customWidth="1"/>
    <col min="10096" max="10096" width="22.85546875" customWidth="1"/>
    <col min="10097" max="10097" width="59.7109375" bestFit="1" customWidth="1"/>
    <col min="10098" max="10098" width="57.85546875" bestFit="1" customWidth="1"/>
    <col min="10099" max="10099" width="35.28515625" bestFit="1" customWidth="1"/>
    <col min="10100" max="10100" width="28.140625" bestFit="1" customWidth="1"/>
    <col min="10101" max="10101" width="33.140625" bestFit="1" customWidth="1"/>
    <col min="10102" max="10102" width="26" bestFit="1" customWidth="1"/>
    <col min="10103" max="10103" width="19.140625" bestFit="1" customWidth="1"/>
    <col min="10104" max="10104" width="10.42578125" customWidth="1"/>
    <col min="10105" max="10105" width="11.85546875" customWidth="1"/>
    <col min="10106" max="10106" width="14.7109375" customWidth="1"/>
    <col min="10107" max="10107" width="9" bestFit="1" customWidth="1"/>
    <col min="10348" max="10348" width="4.7109375" bestFit="1" customWidth="1"/>
    <col min="10349" max="10349" width="9.7109375" bestFit="1" customWidth="1"/>
    <col min="10350" max="10350" width="10" bestFit="1" customWidth="1"/>
    <col min="10351" max="10351" width="8.85546875" bestFit="1" customWidth="1"/>
    <col min="10352" max="10352" width="22.85546875" customWidth="1"/>
    <col min="10353" max="10353" width="59.7109375" bestFit="1" customWidth="1"/>
    <col min="10354" max="10354" width="57.85546875" bestFit="1" customWidth="1"/>
    <col min="10355" max="10355" width="35.28515625" bestFit="1" customWidth="1"/>
    <col min="10356" max="10356" width="28.140625" bestFit="1" customWidth="1"/>
    <col min="10357" max="10357" width="33.140625" bestFit="1" customWidth="1"/>
    <col min="10358" max="10358" width="26" bestFit="1" customWidth="1"/>
    <col min="10359" max="10359" width="19.140625" bestFit="1" customWidth="1"/>
    <col min="10360" max="10360" width="10.42578125" customWidth="1"/>
    <col min="10361" max="10361" width="11.85546875" customWidth="1"/>
    <col min="10362" max="10362" width="14.7109375" customWidth="1"/>
    <col min="10363" max="10363" width="9" bestFit="1" customWidth="1"/>
    <col min="10604" max="10604" width="4.7109375" bestFit="1" customWidth="1"/>
    <col min="10605" max="10605" width="9.7109375" bestFit="1" customWidth="1"/>
    <col min="10606" max="10606" width="10" bestFit="1" customWidth="1"/>
    <col min="10607" max="10607" width="8.85546875" bestFit="1" customWidth="1"/>
    <col min="10608" max="10608" width="22.85546875" customWidth="1"/>
    <col min="10609" max="10609" width="59.7109375" bestFit="1" customWidth="1"/>
    <col min="10610" max="10610" width="57.85546875" bestFit="1" customWidth="1"/>
    <col min="10611" max="10611" width="35.28515625" bestFit="1" customWidth="1"/>
    <col min="10612" max="10612" width="28.140625" bestFit="1" customWidth="1"/>
    <col min="10613" max="10613" width="33.140625" bestFit="1" customWidth="1"/>
    <col min="10614" max="10614" width="26" bestFit="1" customWidth="1"/>
    <col min="10615" max="10615" width="19.140625" bestFit="1" customWidth="1"/>
    <col min="10616" max="10616" width="10.42578125" customWidth="1"/>
    <col min="10617" max="10617" width="11.85546875" customWidth="1"/>
    <col min="10618" max="10618" width="14.7109375" customWidth="1"/>
    <col min="10619" max="10619" width="9" bestFit="1" customWidth="1"/>
    <col min="10860" max="10860" width="4.7109375" bestFit="1" customWidth="1"/>
    <col min="10861" max="10861" width="9.7109375" bestFit="1" customWidth="1"/>
    <col min="10862" max="10862" width="10" bestFit="1" customWidth="1"/>
    <col min="10863" max="10863" width="8.85546875" bestFit="1" customWidth="1"/>
    <col min="10864" max="10864" width="22.85546875" customWidth="1"/>
    <col min="10865" max="10865" width="59.7109375" bestFit="1" customWidth="1"/>
    <col min="10866" max="10866" width="57.85546875" bestFit="1" customWidth="1"/>
    <col min="10867" max="10867" width="35.28515625" bestFit="1" customWidth="1"/>
    <col min="10868" max="10868" width="28.140625" bestFit="1" customWidth="1"/>
    <col min="10869" max="10869" width="33.140625" bestFit="1" customWidth="1"/>
    <col min="10870" max="10870" width="26" bestFit="1" customWidth="1"/>
    <col min="10871" max="10871" width="19.140625" bestFit="1" customWidth="1"/>
    <col min="10872" max="10872" width="10.42578125" customWidth="1"/>
    <col min="10873" max="10873" width="11.85546875" customWidth="1"/>
    <col min="10874" max="10874" width="14.7109375" customWidth="1"/>
    <col min="10875" max="10875" width="9" bestFit="1" customWidth="1"/>
    <col min="11116" max="11116" width="4.7109375" bestFit="1" customWidth="1"/>
    <col min="11117" max="11117" width="9.7109375" bestFit="1" customWidth="1"/>
    <col min="11118" max="11118" width="10" bestFit="1" customWidth="1"/>
    <col min="11119" max="11119" width="8.85546875" bestFit="1" customWidth="1"/>
    <col min="11120" max="11120" width="22.85546875" customWidth="1"/>
    <col min="11121" max="11121" width="59.7109375" bestFit="1" customWidth="1"/>
    <col min="11122" max="11122" width="57.85546875" bestFit="1" customWidth="1"/>
    <col min="11123" max="11123" width="35.28515625" bestFit="1" customWidth="1"/>
    <col min="11124" max="11124" width="28.140625" bestFit="1" customWidth="1"/>
    <col min="11125" max="11125" width="33.140625" bestFit="1" customWidth="1"/>
    <col min="11126" max="11126" width="26" bestFit="1" customWidth="1"/>
    <col min="11127" max="11127" width="19.140625" bestFit="1" customWidth="1"/>
    <col min="11128" max="11128" width="10.42578125" customWidth="1"/>
    <col min="11129" max="11129" width="11.85546875" customWidth="1"/>
    <col min="11130" max="11130" width="14.7109375" customWidth="1"/>
    <col min="11131" max="11131" width="9" bestFit="1" customWidth="1"/>
    <col min="11372" max="11372" width="4.7109375" bestFit="1" customWidth="1"/>
    <col min="11373" max="11373" width="9.7109375" bestFit="1" customWidth="1"/>
    <col min="11374" max="11374" width="10" bestFit="1" customWidth="1"/>
    <col min="11375" max="11375" width="8.85546875" bestFit="1" customWidth="1"/>
    <col min="11376" max="11376" width="22.85546875" customWidth="1"/>
    <col min="11377" max="11377" width="59.7109375" bestFit="1" customWidth="1"/>
    <col min="11378" max="11378" width="57.85546875" bestFit="1" customWidth="1"/>
    <col min="11379" max="11379" width="35.28515625" bestFit="1" customWidth="1"/>
    <col min="11380" max="11380" width="28.140625" bestFit="1" customWidth="1"/>
    <col min="11381" max="11381" width="33.140625" bestFit="1" customWidth="1"/>
    <col min="11382" max="11382" width="26" bestFit="1" customWidth="1"/>
    <col min="11383" max="11383" width="19.140625" bestFit="1" customWidth="1"/>
    <col min="11384" max="11384" width="10.42578125" customWidth="1"/>
    <col min="11385" max="11385" width="11.85546875" customWidth="1"/>
    <col min="11386" max="11386" width="14.7109375" customWidth="1"/>
    <col min="11387" max="11387" width="9" bestFit="1" customWidth="1"/>
    <col min="11628" max="11628" width="4.7109375" bestFit="1" customWidth="1"/>
    <col min="11629" max="11629" width="9.7109375" bestFit="1" customWidth="1"/>
    <col min="11630" max="11630" width="10" bestFit="1" customWidth="1"/>
    <col min="11631" max="11631" width="8.85546875" bestFit="1" customWidth="1"/>
    <col min="11632" max="11632" width="22.85546875" customWidth="1"/>
    <col min="11633" max="11633" width="59.7109375" bestFit="1" customWidth="1"/>
    <col min="11634" max="11634" width="57.85546875" bestFit="1" customWidth="1"/>
    <col min="11635" max="11635" width="35.28515625" bestFit="1" customWidth="1"/>
    <col min="11636" max="11636" width="28.140625" bestFit="1" customWidth="1"/>
    <col min="11637" max="11637" width="33.140625" bestFit="1" customWidth="1"/>
    <col min="11638" max="11638" width="26" bestFit="1" customWidth="1"/>
    <col min="11639" max="11639" width="19.140625" bestFit="1" customWidth="1"/>
    <col min="11640" max="11640" width="10.42578125" customWidth="1"/>
    <col min="11641" max="11641" width="11.85546875" customWidth="1"/>
    <col min="11642" max="11642" width="14.7109375" customWidth="1"/>
    <col min="11643" max="11643" width="9" bestFit="1" customWidth="1"/>
    <col min="11884" max="11884" width="4.7109375" bestFit="1" customWidth="1"/>
    <col min="11885" max="11885" width="9.7109375" bestFit="1" customWidth="1"/>
    <col min="11886" max="11886" width="10" bestFit="1" customWidth="1"/>
    <col min="11887" max="11887" width="8.85546875" bestFit="1" customWidth="1"/>
    <col min="11888" max="11888" width="22.85546875" customWidth="1"/>
    <col min="11889" max="11889" width="59.7109375" bestFit="1" customWidth="1"/>
    <col min="11890" max="11890" width="57.85546875" bestFit="1" customWidth="1"/>
    <col min="11891" max="11891" width="35.28515625" bestFit="1" customWidth="1"/>
    <col min="11892" max="11892" width="28.140625" bestFit="1" customWidth="1"/>
    <col min="11893" max="11893" width="33.140625" bestFit="1" customWidth="1"/>
    <col min="11894" max="11894" width="26" bestFit="1" customWidth="1"/>
    <col min="11895" max="11895" width="19.140625" bestFit="1" customWidth="1"/>
    <col min="11896" max="11896" width="10.42578125" customWidth="1"/>
    <col min="11897" max="11897" width="11.85546875" customWidth="1"/>
    <col min="11898" max="11898" width="14.7109375" customWidth="1"/>
    <col min="11899" max="11899" width="9" bestFit="1" customWidth="1"/>
    <col min="12140" max="12140" width="4.7109375" bestFit="1" customWidth="1"/>
    <col min="12141" max="12141" width="9.7109375" bestFit="1" customWidth="1"/>
    <col min="12142" max="12142" width="10" bestFit="1" customWidth="1"/>
    <col min="12143" max="12143" width="8.85546875" bestFit="1" customWidth="1"/>
    <col min="12144" max="12144" width="22.85546875" customWidth="1"/>
    <col min="12145" max="12145" width="59.7109375" bestFit="1" customWidth="1"/>
    <col min="12146" max="12146" width="57.85546875" bestFit="1" customWidth="1"/>
    <col min="12147" max="12147" width="35.28515625" bestFit="1" customWidth="1"/>
    <col min="12148" max="12148" width="28.140625" bestFit="1" customWidth="1"/>
    <col min="12149" max="12149" width="33.140625" bestFit="1" customWidth="1"/>
    <col min="12150" max="12150" width="26" bestFit="1" customWidth="1"/>
    <col min="12151" max="12151" width="19.140625" bestFit="1" customWidth="1"/>
    <col min="12152" max="12152" width="10.42578125" customWidth="1"/>
    <col min="12153" max="12153" width="11.85546875" customWidth="1"/>
    <col min="12154" max="12154" width="14.7109375" customWidth="1"/>
    <col min="12155" max="12155" width="9" bestFit="1" customWidth="1"/>
    <col min="12396" max="12396" width="4.7109375" bestFit="1" customWidth="1"/>
    <col min="12397" max="12397" width="9.7109375" bestFit="1" customWidth="1"/>
    <col min="12398" max="12398" width="10" bestFit="1" customWidth="1"/>
    <col min="12399" max="12399" width="8.85546875" bestFit="1" customWidth="1"/>
    <col min="12400" max="12400" width="22.85546875" customWidth="1"/>
    <col min="12401" max="12401" width="59.7109375" bestFit="1" customWidth="1"/>
    <col min="12402" max="12402" width="57.85546875" bestFit="1" customWidth="1"/>
    <col min="12403" max="12403" width="35.28515625" bestFit="1" customWidth="1"/>
    <col min="12404" max="12404" width="28.140625" bestFit="1" customWidth="1"/>
    <col min="12405" max="12405" width="33.140625" bestFit="1" customWidth="1"/>
    <col min="12406" max="12406" width="26" bestFit="1" customWidth="1"/>
    <col min="12407" max="12407" width="19.140625" bestFit="1" customWidth="1"/>
    <col min="12408" max="12408" width="10.42578125" customWidth="1"/>
    <col min="12409" max="12409" width="11.85546875" customWidth="1"/>
    <col min="12410" max="12410" width="14.7109375" customWidth="1"/>
    <col min="12411" max="12411" width="9" bestFit="1" customWidth="1"/>
    <col min="12652" max="12652" width="4.7109375" bestFit="1" customWidth="1"/>
    <col min="12653" max="12653" width="9.7109375" bestFit="1" customWidth="1"/>
    <col min="12654" max="12654" width="10" bestFit="1" customWidth="1"/>
    <col min="12655" max="12655" width="8.85546875" bestFit="1" customWidth="1"/>
    <col min="12656" max="12656" width="22.85546875" customWidth="1"/>
    <col min="12657" max="12657" width="59.7109375" bestFit="1" customWidth="1"/>
    <col min="12658" max="12658" width="57.85546875" bestFit="1" customWidth="1"/>
    <col min="12659" max="12659" width="35.28515625" bestFit="1" customWidth="1"/>
    <col min="12660" max="12660" width="28.140625" bestFit="1" customWidth="1"/>
    <col min="12661" max="12661" width="33.140625" bestFit="1" customWidth="1"/>
    <col min="12662" max="12662" width="26" bestFit="1" customWidth="1"/>
    <col min="12663" max="12663" width="19.140625" bestFit="1" customWidth="1"/>
    <col min="12664" max="12664" width="10.42578125" customWidth="1"/>
    <col min="12665" max="12665" width="11.85546875" customWidth="1"/>
    <col min="12666" max="12666" width="14.7109375" customWidth="1"/>
    <col min="12667" max="12667" width="9" bestFit="1" customWidth="1"/>
    <col min="12908" max="12908" width="4.7109375" bestFit="1" customWidth="1"/>
    <col min="12909" max="12909" width="9.7109375" bestFit="1" customWidth="1"/>
    <col min="12910" max="12910" width="10" bestFit="1" customWidth="1"/>
    <col min="12911" max="12911" width="8.85546875" bestFit="1" customWidth="1"/>
    <col min="12912" max="12912" width="22.85546875" customWidth="1"/>
    <col min="12913" max="12913" width="59.7109375" bestFit="1" customWidth="1"/>
    <col min="12914" max="12914" width="57.85546875" bestFit="1" customWidth="1"/>
    <col min="12915" max="12915" width="35.28515625" bestFit="1" customWidth="1"/>
    <col min="12916" max="12916" width="28.140625" bestFit="1" customWidth="1"/>
    <col min="12917" max="12917" width="33.140625" bestFit="1" customWidth="1"/>
    <col min="12918" max="12918" width="26" bestFit="1" customWidth="1"/>
    <col min="12919" max="12919" width="19.140625" bestFit="1" customWidth="1"/>
    <col min="12920" max="12920" width="10.42578125" customWidth="1"/>
    <col min="12921" max="12921" width="11.85546875" customWidth="1"/>
    <col min="12922" max="12922" width="14.7109375" customWidth="1"/>
    <col min="12923" max="12923" width="9" bestFit="1" customWidth="1"/>
    <col min="13164" max="13164" width="4.7109375" bestFit="1" customWidth="1"/>
    <col min="13165" max="13165" width="9.7109375" bestFit="1" customWidth="1"/>
    <col min="13166" max="13166" width="10" bestFit="1" customWidth="1"/>
    <col min="13167" max="13167" width="8.85546875" bestFit="1" customWidth="1"/>
    <col min="13168" max="13168" width="22.85546875" customWidth="1"/>
    <col min="13169" max="13169" width="59.7109375" bestFit="1" customWidth="1"/>
    <col min="13170" max="13170" width="57.85546875" bestFit="1" customWidth="1"/>
    <col min="13171" max="13171" width="35.28515625" bestFit="1" customWidth="1"/>
    <col min="13172" max="13172" width="28.140625" bestFit="1" customWidth="1"/>
    <col min="13173" max="13173" width="33.140625" bestFit="1" customWidth="1"/>
    <col min="13174" max="13174" width="26" bestFit="1" customWidth="1"/>
    <col min="13175" max="13175" width="19.140625" bestFit="1" customWidth="1"/>
    <col min="13176" max="13176" width="10.42578125" customWidth="1"/>
    <col min="13177" max="13177" width="11.85546875" customWidth="1"/>
    <col min="13178" max="13178" width="14.7109375" customWidth="1"/>
    <col min="13179" max="13179" width="9" bestFit="1" customWidth="1"/>
    <col min="13420" max="13420" width="4.7109375" bestFit="1" customWidth="1"/>
    <col min="13421" max="13421" width="9.7109375" bestFit="1" customWidth="1"/>
    <col min="13422" max="13422" width="10" bestFit="1" customWidth="1"/>
    <col min="13423" max="13423" width="8.85546875" bestFit="1" customWidth="1"/>
    <col min="13424" max="13424" width="22.85546875" customWidth="1"/>
    <col min="13425" max="13425" width="59.7109375" bestFit="1" customWidth="1"/>
    <col min="13426" max="13426" width="57.85546875" bestFit="1" customWidth="1"/>
    <col min="13427" max="13427" width="35.28515625" bestFit="1" customWidth="1"/>
    <col min="13428" max="13428" width="28.140625" bestFit="1" customWidth="1"/>
    <col min="13429" max="13429" width="33.140625" bestFit="1" customWidth="1"/>
    <col min="13430" max="13430" width="26" bestFit="1" customWidth="1"/>
    <col min="13431" max="13431" width="19.140625" bestFit="1" customWidth="1"/>
    <col min="13432" max="13432" width="10.42578125" customWidth="1"/>
    <col min="13433" max="13433" width="11.85546875" customWidth="1"/>
    <col min="13434" max="13434" width="14.7109375" customWidth="1"/>
    <col min="13435" max="13435" width="9" bestFit="1" customWidth="1"/>
    <col min="13676" max="13676" width="4.7109375" bestFit="1" customWidth="1"/>
    <col min="13677" max="13677" width="9.7109375" bestFit="1" customWidth="1"/>
    <col min="13678" max="13678" width="10" bestFit="1" customWidth="1"/>
    <col min="13679" max="13679" width="8.85546875" bestFit="1" customWidth="1"/>
    <col min="13680" max="13680" width="22.85546875" customWidth="1"/>
    <col min="13681" max="13681" width="59.7109375" bestFit="1" customWidth="1"/>
    <col min="13682" max="13682" width="57.85546875" bestFit="1" customWidth="1"/>
    <col min="13683" max="13683" width="35.28515625" bestFit="1" customWidth="1"/>
    <col min="13684" max="13684" width="28.140625" bestFit="1" customWidth="1"/>
    <col min="13685" max="13685" width="33.140625" bestFit="1" customWidth="1"/>
    <col min="13686" max="13686" width="26" bestFit="1" customWidth="1"/>
    <col min="13687" max="13687" width="19.140625" bestFit="1" customWidth="1"/>
    <col min="13688" max="13688" width="10.42578125" customWidth="1"/>
    <col min="13689" max="13689" width="11.85546875" customWidth="1"/>
    <col min="13690" max="13690" width="14.7109375" customWidth="1"/>
    <col min="13691" max="13691" width="9" bestFit="1" customWidth="1"/>
    <col min="13932" max="13932" width="4.7109375" bestFit="1" customWidth="1"/>
    <col min="13933" max="13933" width="9.7109375" bestFit="1" customWidth="1"/>
    <col min="13934" max="13934" width="10" bestFit="1" customWidth="1"/>
    <col min="13935" max="13935" width="8.85546875" bestFit="1" customWidth="1"/>
    <col min="13936" max="13936" width="22.85546875" customWidth="1"/>
    <col min="13937" max="13937" width="59.7109375" bestFit="1" customWidth="1"/>
    <col min="13938" max="13938" width="57.85546875" bestFit="1" customWidth="1"/>
    <col min="13939" max="13939" width="35.28515625" bestFit="1" customWidth="1"/>
    <col min="13940" max="13940" width="28.140625" bestFit="1" customWidth="1"/>
    <col min="13941" max="13941" width="33.140625" bestFit="1" customWidth="1"/>
    <col min="13942" max="13942" width="26" bestFit="1" customWidth="1"/>
    <col min="13943" max="13943" width="19.140625" bestFit="1" customWidth="1"/>
    <col min="13944" max="13944" width="10.42578125" customWidth="1"/>
    <col min="13945" max="13945" width="11.85546875" customWidth="1"/>
    <col min="13946" max="13946" width="14.7109375" customWidth="1"/>
    <col min="13947" max="13947" width="9" bestFit="1" customWidth="1"/>
    <col min="14188" max="14188" width="4.7109375" bestFit="1" customWidth="1"/>
    <col min="14189" max="14189" width="9.7109375" bestFit="1" customWidth="1"/>
    <col min="14190" max="14190" width="10" bestFit="1" customWidth="1"/>
    <col min="14191" max="14191" width="8.85546875" bestFit="1" customWidth="1"/>
    <col min="14192" max="14192" width="22.85546875" customWidth="1"/>
    <col min="14193" max="14193" width="59.7109375" bestFit="1" customWidth="1"/>
    <col min="14194" max="14194" width="57.85546875" bestFit="1" customWidth="1"/>
    <col min="14195" max="14195" width="35.28515625" bestFit="1" customWidth="1"/>
    <col min="14196" max="14196" width="28.140625" bestFit="1" customWidth="1"/>
    <col min="14197" max="14197" width="33.140625" bestFit="1" customWidth="1"/>
    <col min="14198" max="14198" width="26" bestFit="1" customWidth="1"/>
    <col min="14199" max="14199" width="19.140625" bestFit="1" customWidth="1"/>
    <col min="14200" max="14200" width="10.42578125" customWidth="1"/>
    <col min="14201" max="14201" width="11.85546875" customWidth="1"/>
    <col min="14202" max="14202" width="14.7109375" customWidth="1"/>
    <col min="14203" max="14203" width="9" bestFit="1" customWidth="1"/>
    <col min="14444" max="14444" width="4.7109375" bestFit="1" customWidth="1"/>
    <col min="14445" max="14445" width="9.7109375" bestFit="1" customWidth="1"/>
    <col min="14446" max="14446" width="10" bestFit="1" customWidth="1"/>
    <col min="14447" max="14447" width="8.85546875" bestFit="1" customWidth="1"/>
    <col min="14448" max="14448" width="22.85546875" customWidth="1"/>
    <col min="14449" max="14449" width="59.7109375" bestFit="1" customWidth="1"/>
    <col min="14450" max="14450" width="57.85546875" bestFit="1" customWidth="1"/>
    <col min="14451" max="14451" width="35.28515625" bestFit="1" customWidth="1"/>
    <col min="14452" max="14452" width="28.140625" bestFit="1" customWidth="1"/>
    <col min="14453" max="14453" width="33.140625" bestFit="1" customWidth="1"/>
    <col min="14454" max="14454" width="26" bestFit="1" customWidth="1"/>
    <col min="14455" max="14455" width="19.140625" bestFit="1" customWidth="1"/>
    <col min="14456" max="14456" width="10.42578125" customWidth="1"/>
    <col min="14457" max="14457" width="11.85546875" customWidth="1"/>
    <col min="14458" max="14458" width="14.7109375" customWidth="1"/>
    <col min="14459" max="14459" width="9" bestFit="1" customWidth="1"/>
    <col min="14700" max="14700" width="4.7109375" bestFit="1" customWidth="1"/>
    <col min="14701" max="14701" width="9.7109375" bestFit="1" customWidth="1"/>
    <col min="14702" max="14702" width="10" bestFit="1" customWidth="1"/>
    <col min="14703" max="14703" width="8.85546875" bestFit="1" customWidth="1"/>
    <col min="14704" max="14704" width="22.85546875" customWidth="1"/>
    <col min="14705" max="14705" width="59.7109375" bestFit="1" customWidth="1"/>
    <col min="14706" max="14706" width="57.85546875" bestFit="1" customWidth="1"/>
    <col min="14707" max="14707" width="35.28515625" bestFit="1" customWidth="1"/>
    <col min="14708" max="14708" width="28.140625" bestFit="1" customWidth="1"/>
    <col min="14709" max="14709" width="33.140625" bestFit="1" customWidth="1"/>
    <col min="14710" max="14710" width="26" bestFit="1" customWidth="1"/>
    <col min="14711" max="14711" width="19.140625" bestFit="1" customWidth="1"/>
    <col min="14712" max="14712" width="10.42578125" customWidth="1"/>
    <col min="14713" max="14713" width="11.85546875" customWidth="1"/>
    <col min="14714" max="14714" width="14.7109375" customWidth="1"/>
    <col min="14715" max="14715" width="9" bestFit="1" customWidth="1"/>
    <col min="14956" max="14956" width="4.7109375" bestFit="1" customWidth="1"/>
    <col min="14957" max="14957" width="9.7109375" bestFit="1" customWidth="1"/>
    <col min="14958" max="14958" width="10" bestFit="1" customWidth="1"/>
    <col min="14959" max="14959" width="8.85546875" bestFit="1" customWidth="1"/>
    <col min="14960" max="14960" width="22.85546875" customWidth="1"/>
    <col min="14961" max="14961" width="59.7109375" bestFit="1" customWidth="1"/>
    <col min="14962" max="14962" width="57.85546875" bestFit="1" customWidth="1"/>
    <col min="14963" max="14963" width="35.28515625" bestFit="1" customWidth="1"/>
    <col min="14964" max="14964" width="28.140625" bestFit="1" customWidth="1"/>
    <col min="14965" max="14965" width="33.140625" bestFit="1" customWidth="1"/>
    <col min="14966" max="14966" width="26" bestFit="1" customWidth="1"/>
    <col min="14967" max="14967" width="19.140625" bestFit="1" customWidth="1"/>
    <col min="14968" max="14968" width="10.42578125" customWidth="1"/>
    <col min="14969" max="14969" width="11.85546875" customWidth="1"/>
    <col min="14970" max="14970" width="14.7109375" customWidth="1"/>
    <col min="14971" max="14971" width="9" bestFit="1" customWidth="1"/>
    <col min="15212" max="15212" width="4.7109375" bestFit="1" customWidth="1"/>
    <col min="15213" max="15213" width="9.7109375" bestFit="1" customWidth="1"/>
    <col min="15214" max="15214" width="10" bestFit="1" customWidth="1"/>
    <col min="15215" max="15215" width="8.85546875" bestFit="1" customWidth="1"/>
    <col min="15216" max="15216" width="22.85546875" customWidth="1"/>
    <col min="15217" max="15217" width="59.7109375" bestFit="1" customWidth="1"/>
    <col min="15218" max="15218" width="57.85546875" bestFit="1" customWidth="1"/>
    <col min="15219" max="15219" width="35.28515625" bestFit="1" customWidth="1"/>
    <col min="15220" max="15220" width="28.140625" bestFit="1" customWidth="1"/>
    <col min="15221" max="15221" width="33.140625" bestFit="1" customWidth="1"/>
    <col min="15222" max="15222" width="26" bestFit="1" customWidth="1"/>
    <col min="15223" max="15223" width="19.140625" bestFit="1" customWidth="1"/>
    <col min="15224" max="15224" width="10.42578125" customWidth="1"/>
    <col min="15225" max="15225" width="11.85546875" customWidth="1"/>
    <col min="15226" max="15226" width="14.7109375" customWidth="1"/>
    <col min="15227" max="15227" width="9" bestFit="1" customWidth="1"/>
    <col min="15468" max="15468" width="4.7109375" bestFit="1" customWidth="1"/>
    <col min="15469" max="15469" width="9.7109375" bestFit="1" customWidth="1"/>
    <col min="15470" max="15470" width="10" bestFit="1" customWidth="1"/>
    <col min="15471" max="15471" width="8.85546875" bestFit="1" customWidth="1"/>
    <col min="15472" max="15472" width="22.85546875" customWidth="1"/>
    <col min="15473" max="15473" width="59.7109375" bestFit="1" customWidth="1"/>
    <col min="15474" max="15474" width="57.85546875" bestFit="1" customWidth="1"/>
    <col min="15475" max="15475" width="35.28515625" bestFit="1" customWidth="1"/>
    <col min="15476" max="15476" width="28.140625" bestFit="1" customWidth="1"/>
    <col min="15477" max="15477" width="33.140625" bestFit="1" customWidth="1"/>
    <col min="15478" max="15478" width="26" bestFit="1" customWidth="1"/>
    <col min="15479" max="15479" width="19.140625" bestFit="1" customWidth="1"/>
    <col min="15480" max="15480" width="10.42578125" customWidth="1"/>
    <col min="15481" max="15481" width="11.85546875" customWidth="1"/>
    <col min="15482" max="15482" width="14.7109375" customWidth="1"/>
    <col min="15483" max="15483" width="9" bestFit="1" customWidth="1"/>
    <col min="15724" max="15724" width="4.7109375" bestFit="1" customWidth="1"/>
    <col min="15725" max="15725" width="9.7109375" bestFit="1" customWidth="1"/>
    <col min="15726" max="15726" width="10" bestFit="1" customWidth="1"/>
    <col min="15727" max="15727" width="8.85546875" bestFit="1" customWidth="1"/>
    <col min="15728" max="15728" width="22.85546875" customWidth="1"/>
    <col min="15729" max="15729" width="59.7109375" bestFit="1" customWidth="1"/>
    <col min="15730" max="15730" width="57.85546875" bestFit="1" customWidth="1"/>
    <col min="15731" max="15731" width="35.28515625" bestFit="1" customWidth="1"/>
    <col min="15732" max="15732" width="28.140625" bestFit="1" customWidth="1"/>
    <col min="15733" max="15733" width="33.140625" bestFit="1" customWidth="1"/>
    <col min="15734" max="15734" width="26" bestFit="1" customWidth="1"/>
    <col min="15735" max="15735" width="19.140625" bestFit="1" customWidth="1"/>
    <col min="15736" max="15736" width="10.42578125" customWidth="1"/>
    <col min="15737" max="15737" width="11.85546875" customWidth="1"/>
    <col min="15738" max="15738" width="14.7109375" customWidth="1"/>
    <col min="15739" max="15739" width="9" bestFit="1" customWidth="1"/>
    <col min="15980" max="15980" width="4.7109375" bestFit="1" customWidth="1"/>
    <col min="15981" max="15981" width="9.7109375" bestFit="1" customWidth="1"/>
    <col min="15982" max="15982" width="10" bestFit="1" customWidth="1"/>
    <col min="15983" max="15983" width="8.85546875" bestFit="1" customWidth="1"/>
    <col min="15984" max="15984" width="22.85546875" customWidth="1"/>
    <col min="15985" max="15985" width="59.7109375" bestFit="1" customWidth="1"/>
    <col min="15986" max="15986" width="57.85546875" bestFit="1" customWidth="1"/>
    <col min="15987" max="15987" width="35.28515625" bestFit="1" customWidth="1"/>
    <col min="15988" max="15988" width="28.140625" bestFit="1" customWidth="1"/>
    <col min="15989" max="15989" width="33.140625" bestFit="1" customWidth="1"/>
    <col min="15990" max="15990" width="26" bestFit="1" customWidth="1"/>
    <col min="15991" max="15991" width="19.140625" bestFit="1" customWidth="1"/>
    <col min="15992" max="15992" width="10.42578125" customWidth="1"/>
    <col min="15993" max="15993" width="11.85546875" customWidth="1"/>
    <col min="15994" max="15994" width="14.7109375" customWidth="1"/>
    <col min="15995" max="15995" width="9" bestFit="1" customWidth="1"/>
  </cols>
  <sheetData>
    <row r="2" spans="1:23" x14ac:dyDescent="0.25">
      <c r="A2" s="300" t="s">
        <v>3469</v>
      </c>
    </row>
    <row r="4" spans="1:23" s="394" customFormat="1" ht="65.25" customHeight="1" x14ac:dyDescent="0.25">
      <c r="A4" s="984" t="s">
        <v>0</v>
      </c>
      <c r="B4" s="981" t="s">
        <v>1</v>
      </c>
      <c r="C4" s="981" t="s">
        <v>2</v>
      </c>
      <c r="D4" s="981" t="s">
        <v>3</v>
      </c>
      <c r="E4" s="982" t="s">
        <v>4</v>
      </c>
      <c r="F4" s="982" t="s">
        <v>5</v>
      </c>
      <c r="G4" s="982" t="s">
        <v>6</v>
      </c>
      <c r="H4" s="981" t="s">
        <v>7</v>
      </c>
      <c r="I4" s="981"/>
      <c r="J4" s="982" t="s">
        <v>8</v>
      </c>
      <c r="K4" s="983" t="s">
        <v>2921</v>
      </c>
      <c r="L4" s="982"/>
      <c r="M4" s="981" t="s">
        <v>10</v>
      </c>
      <c r="N4" s="981"/>
      <c r="O4" s="981" t="s">
        <v>2922</v>
      </c>
      <c r="P4" s="981"/>
      <c r="Q4" s="981" t="s">
        <v>12</v>
      </c>
      <c r="R4" s="981" t="s">
        <v>13</v>
      </c>
      <c r="W4" s="406"/>
    </row>
    <row r="5" spans="1:23" s="394" customFormat="1" ht="24" customHeight="1" x14ac:dyDescent="0.25">
      <c r="A5" s="985"/>
      <c r="B5" s="981"/>
      <c r="C5" s="981"/>
      <c r="D5" s="981"/>
      <c r="E5" s="982"/>
      <c r="F5" s="982"/>
      <c r="G5" s="982"/>
      <c r="H5" s="489" t="s">
        <v>14</v>
      </c>
      <c r="I5" s="489" t="s">
        <v>15</v>
      </c>
      <c r="J5" s="982"/>
      <c r="K5" s="489">
        <v>2018</v>
      </c>
      <c r="L5" s="489">
        <v>2019</v>
      </c>
      <c r="M5" s="489">
        <v>2018</v>
      </c>
      <c r="N5" s="489">
        <v>2019</v>
      </c>
      <c r="O5" s="489">
        <v>2018</v>
      </c>
      <c r="P5" s="489">
        <v>2019</v>
      </c>
      <c r="Q5" s="981"/>
      <c r="R5" s="981"/>
      <c r="W5" s="406"/>
    </row>
    <row r="6" spans="1:23" s="394" customFormat="1" ht="15.75" customHeight="1" x14ac:dyDescent="0.25">
      <c r="A6" s="491" t="s">
        <v>16</v>
      </c>
      <c r="B6" s="489" t="s">
        <v>17</v>
      </c>
      <c r="C6" s="489" t="s">
        <v>18</v>
      </c>
      <c r="D6" s="489" t="s">
        <v>19</v>
      </c>
      <c r="E6" s="490" t="s">
        <v>20</v>
      </c>
      <c r="F6" s="490" t="s">
        <v>21</v>
      </c>
      <c r="G6" s="490" t="s">
        <v>22</v>
      </c>
      <c r="H6" s="489" t="s">
        <v>23</v>
      </c>
      <c r="I6" s="489" t="s">
        <v>24</v>
      </c>
      <c r="J6" s="490" t="s">
        <v>25</v>
      </c>
      <c r="K6" s="489" t="s">
        <v>26</v>
      </c>
      <c r="L6" s="489" t="s">
        <v>27</v>
      </c>
      <c r="M6" s="489" t="s">
        <v>28</v>
      </c>
      <c r="N6" s="489" t="s">
        <v>29</v>
      </c>
      <c r="O6" s="489" t="s">
        <v>30</v>
      </c>
      <c r="P6" s="489" t="s">
        <v>31</v>
      </c>
      <c r="Q6" s="489" t="s">
        <v>32</v>
      </c>
      <c r="R6" s="489" t="s">
        <v>33</v>
      </c>
      <c r="W6" s="406"/>
    </row>
    <row r="7" spans="1:23" s="584" customFormat="1" ht="327.75" customHeight="1" x14ac:dyDescent="0.25">
      <c r="A7" s="586">
        <v>1</v>
      </c>
      <c r="B7" s="580">
        <v>2</v>
      </c>
      <c r="C7" s="580">
        <v>3</v>
      </c>
      <c r="D7" s="580">
        <v>13</v>
      </c>
      <c r="E7" s="581" t="s">
        <v>2923</v>
      </c>
      <c r="F7" s="581" t="s">
        <v>2924</v>
      </c>
      <c r="G7" s="580" t="s">
        <v>2925</v>
      </c>
      <c r="H7" s="580" t="s">
        <v>2926</v>
      </c>
      <c r="I7" s="580" t="s">
        <v>2927</v>
      </c>
      <c r="J7" s="581" t="s">
        <v>2928</v>
      </c>
      <c r="K7" s="580" t="s">
        <v>466</v>
      </c>
      <c r="L7" s="580" t="s">
        <v>466</v>
      </c>
      <c r="M7" s="582">
        <v>450000</v>
      </c>
      <c r="N7" s="582">
        <v>450000</v>
      </c>
      <c r="O7" s="582">
        <f t="shared" ref="O7:P11" si="0">M7</f>
        <v>450000</v>
      </c>
      <c r="P7" s="582">
        <f t="shared" si="0"/>
        <v>450000</v>
      </c>
      <c r="Q7" s="583" t="s">
        <v>3434</v>
      </c>
      <c r="R7" s="364" t="s">
        <v>2929</v>
      </c>
      <c r="W7" s="585"/>
    </row>
    <row r="8" spans="1:23" s="584" customFormat="1" ht="210" customHeight="1" x14ac:dyDescent="0.25">
      <c r="A8" s="587">
        <v>2</v>
      </c>
      <c r="B8" s="580">
        <v>3</v>
      </c>
      <c r="C8" s="580" t="s">
        <v>2930</v>
      </c>
      <c r="D8" s="580">
        <v>10</v>
      </c>
      <c r="E8" s="581" t="s">
        <v>2931</v>
      </c>
      <c r="F8" s="581" t="s">
        <v>2932</v>
      </c>
      <c r="G8" s="580" t="s">
        <v>2933</v>
      </c>
      <c r="H8" s="580" t="s">
        <v>2934</v>
      </c>
      <c r="I8" s="580" t="s">
        <v>2936</v>
      </c>
      <c r="J8" s="581" t="s">
        <v>2937</v>
      </c>
      <c r="K8" s="580" t="s">
        <v>2935</v>
      </c>
      <c r="L8" s="580" t="s">
        <v>105</v>
      </c>
      <c r="M8" s="362">
        <v>179572</v>
      </c>
      <c r="N8" s="362">
        <v>150000</v>
      </c>
      <c r="O8" s="588">
        <f t="shared" si="0"/>
        <v>179572</v>
      </c>
      <c r="P8" s="588">
        <f t="shared" si="0"/>
        <v>150000</v>
      </c>
      <c r="Q8" s="580" t="s">
        <v>3434</v>
      </c>
      <c r="R8" s="364" t="s">
        <v>2929</v>
      </c>
    </row>
    <row r="9" spans="1:23" s="590" customFormat="1" ht="248.25" customHeight="1" x14ac:dyDescent="0.25">
      <c r="A9" s="587">
        <v>3</v>
      </c>
      <c r="B9" s="580">
        <v>1</v>
      </c>
      <c r="C9" s="580">
        <v>3</v>
      </c>
      <c r="D9" s="580">
        <v>13</v>
      </c>
      <c r="E9" s="581" t="s">
        <v>2938</v>
      </c>
      <c r="F9" s="581" t="s">
        <v>2941</v>
      </c>
      <c r="G9" s="580" t="s">
        <v>2939</v>
      </c>
      <c r="H9" s="580" t="s">
        <v>781</v>
      </c>
      <c r="I9" s="580">
        <v>2</v>
      </c>
      <c r="J9" s="581" t="s">
        <v>2940</v>
      </c>
      <c r="K9" s="580" t="s">
        <v>466</v>
      </c>
      <c r="L9" s="580" t="s">
        <v>639</v>
      </c>
      <c r="M9" s="589">
        <v>45000</v>
      </c>
      <c r="N9" s="589">
        <v>45000</v>
      </c>
      <c r="O9" s="588">
        <f t="shared" si="0"/>
        <v>45000</v>
      </c>
      <c r="P9" s="588">
        <f t="shared" si="0"/>
        <v>45000</v>
      </c>
      <c r="Q9" s="580" t="s">
        <v>3434</v>
      </c>
      <c r="R9" s="364" t="s">
        <v>2929</v>
      </c>
    </row>
    <row r="10" spans="1:23" s="590" customFormat="1" ht="165" x14ac:dyDescent="0.25">
      <c r="A10" s="587">
        <v>4</v>
      </c>
      <c r="B10" s="591">
        <v>1</v>
      </c>
      <c r="C10" s="580">
        <v>1</v>
      </c>
      <c r="D10" s="580">
        <v>6</v>
      </c>
      <c r="E10" s="581" t="s">
        <v>3446</v>
      </c>
      <c r="F10" s="581" t="s">
        <v>2942</v>
      </c>
      <c r="G10" s="581" t="s">
        <v>2943</v>
      </c>
      <c r="H10" s="581" t="s">
        <v>1319</v>
      </c>
      <c r="I10" s="580">
        <v>5</v>
      </c>
      <c r="J10" s="581" t="s">
        <v>3447</v>
      </c>
      <c r="K10" s="580" t="s">
        <v>99</v>
      </c>
      <c r="L10" s="580" t="s">
        <v>1915</v>
      </c>
      <c r="M10" s="588">
        <v>13300</v>
      </c>
      <c r="N10" s="588">
        <v>64700</v>
      </c>
      <c r="O10" s="588">
        <f t="shared" si="0"/>
        <v>13300</v>
      </c>
      <c r="P10" s="588">
        <f t="shared" si="0"/>
        <v>64700</v>
      </c>
      <c r="Q10" s="581" t="s">
        <v>2944</v>
      </c>
      <c r="R10" s="581" t="s">
        <v>2929</v>
      </c>
    </row>
    <row r="11" spans="1:23" s="590" customFormat="1" ht="325.5" customHeight="1" x14ac:dyDescent="0.25">
      <c r="A11" s="587">
        <v>5</v>
      </c>
      <c r="B11" s="580">
        <v>1</v>
      </c>
      <c r="C11" s="580">
        <v>1</v>
      </c>
      <c r="D11" s="580">
        <v>6</v>
      </c>
      <c r="E11" s="581" t="s">
        <v>3448</v>
      </c>
      <c r="F11" s="581" t="s">
        <v>2945</v>
      </c>
      <c r="G11" s="580" t="s">
        <v>2946</v>
      </c>
      <c r="H11" s="580" t="s">
        <v>2947</v>
      </c>
      <c r="I11" s="580" t="s">
        <v>2948</v>
      </c>
      <c r="J11" s="581" t="s">
        <v>2949</v>
      </c>
      <c r="K11" s="580" t="s">
        <v>105</v>
      </c>
      <c r="L11" s="580" t="s">
        <v>1012</v>
      </c>
      <c r="M11" s="589">
        <v>64900</v>
      </c>
      <c r="N11" s="589">
        <v>114800</v>
      </c>
      <c r="O11" s="589">
        <f t="shared" si="0"/>
        <v>64900</v>
      </c>
      <c r="P11" s="589">
        <f t="shared" si="0"/>
        <v>114800</v>
      </c>
      <c r="Q11" s="580" t="s">
        <v>2944</v>
      </c>
      <c r="R11" s="364" t="s">
        <v>2929</v>
      </c>
    </row>
    <row r="12" spans="1:23" s="304" customFormat="1" ht="150" x14ac:dyDescent="0.25">
      <c r="A12" s="407">
        <v>6</v>
      </c>
      <c r="B12" s="408">
        <v>3</v>
      </c>
      <c r="C12" s="408" t="s">
        <v>2930</v>
      </c>
      <c r="D12" s="408">
        <v>10</v>
      </c>
      <c r="E12" s="409" t="s">
        <v>2950</v>
      </c>
      <c r="F12" s="409" t="s">
        <v>2951</v>
      </c>
      <c r="G12" s="408" t="s">
        <v>2662</v>
      </c>
      <c r="H12" s="408" t="s">
        <v>674</v>
      </c>
      <c r="I12" s="408">
        <v>3</v>
      </c>
      <c r="J12" s="409" t="s">
        <v>2952</v>
      </c>
      <c r="K12" s="408" t="s">
        <v>99</v>
      </c>
      <c r="L12" s="408" t="s">
        <v>161</v>
      </c>
      <c r="M12" s="410">
        <v>280000</v>
      </c>
      <c r="N12" s="410">
        <v>600000</v>
      </c>
      <c r="O12" s="410">
        <f t="shared" ref="O12:P12" si="1">M12</f>
        <v>280000</v>
      </c>
      <c r="P12" s="410">
        <f t="shared" si="1"/>
        <v>600000</v>
      </c>
      <c r="Q12" s="408" t="s">
        <v>2953</v>
      </c>
      <c r="R12" s="316" t="s">
        <v>2929</v>
      </c>
    </row>
    <row r="13" spans="1:23" s="590" customFormat="1" ht="210" x14ac:dyDescent="0.25">
      <c r="A13" s="587">
        <v>7</v>
      </c>
      <c r="B13" s="580">
        <v>1</v>
      </c>
      <c r="C13" s="580">
        <v>1</v>
      </c>
      <c r="D13" s="580">
        <v>6</v>
      </c>
      <c r="E13" s="581" t="s">
        <v>2957</v>
      </c>
      <c r="F13" s="581" t="s">
        <v>2954</v>
      </c>
      <c r="G13" s="580" t="s">
        <v>2958</v>
      </c>
      <c r="H13" s="580" t="s">
        <v>2959</v>
      </c>
      <c r="I13" s="592" t="s">
        <v>2960</v>
      </c>
      <c r="J13" s="581" t="s">
        <v>2961</v>
      </c>
      <c r="K13" s="593" t="s">
        <v>153</v>
      </c>
      <c r="L13" s="580" t="s">
        <v>2955</v>
      </c>
      <c r="M13" s="589">
        <v>0</v>
      </c>
      <c r="N13" s="589">
        <v>135000</v>
      </c>
      <c r="O13" s="588">
        <v>0</v>
      </c>
      <c r="P13" s="588">
        <v>135000</v>
      </c>
      <c r="Q13" s="580" t="s">
        <v>2956</v>
      </c>
      <c r="R13" s="364" t="s">
        <v>2929</v>
      </c>
    </row>
    <row r="14" spans="1:23" s="590" customFormat="1" ht="240" x14ac:dyDescent="0.25">
      <c r="A14" s="587">
        <v>8</v>
      </c>
      <c r="B14" s="580">
        <v>6</v>
      </c>
      <c r="C14" s="580">
        <v>1</v>
      </c>
      <c r="D14" s="580">
        <v>6</v>
      </c>
      <c r="E14" s="581" t="s">
        <v>2962</v>
      </c>
      <c r="F14" s="581" t="s">
        <v>2963</v>
      </c>
      <c r="G14" s="580" t="s">
        <v>2964</v>
      </c>
      <c r="H14" s="580" t="s">
        <v>2965</v>
      </c>
      <c r="I14" s="592" t="s">
        <v>2966</v>
      </c>
      <c r="J14" s="581" t="s">
        <v>2967</v>
      </c>
      <c r="K14" s="580" t="s">
        <v>1012</v>
      </c>
      <c r="L14" s="580" t="s">
        <v>1012</v>
      </c>
      <c r="M14" s="588">
        <v>1800000</v>
      </c>
      <c r="N14" s="588">
        <v>2000000</v>
      </c>
      <c r="O14" s="588">
        <v>1800000</v>
      </c>
      <c r="P14" s="588">
        <v>2000000</v>
      </c>
      <c r="Q14" s="580" t="s">
        <v>2956</v>
      </c>
      <c r="R14" s="364" t="s">
        <v>2929</v>
      </c>
    </row>
    <row r="15" spans="1:23" s="304" customFormat="1" ht="374.25" customHeight="1" x14ac:dyDescent="0.25">
      <c r="A15" s="407">
        <v>9</v>
      </c>
      <c r="B15" s="408">
        <v>6</v>
      </c>
      <c r="C15" s="408">
        <v>5</v>
      </c>
      <c r="D15" s="408">
        <v>11</v>
      </c>
      <c r="E15" s="409" t="s">
        <v>2968</v>
      </c>
      <c r="F15" s="409" t="s">
        <v>2969</v>
      </c>
      <c r="G15" s="408" t="s">
        <v>1230</v>
      </c>
      <c r="H15" s="408" t="s">
        <v>1505</v>
      </c>
      <c r="I15" s="408">
        <v>1</v>
      </c>
      <c r="J15" s="412" t="s">
        <v>2970</v>
      </c>
      <c r="K15" s="408"/>
      <c r="L15" s="408" t="s">
        <v>941</v>
      </c>
      <c r="M15" s="410">
        <v>0</v>
      </c>
      <c r="N15" s="410">
        <v>200000</v>
      </c>
      <c r="O15" s="410">
        <f t="shared" ref="O15:P40" si="2">M15</f>
        <v>0</v>
      </c>
      <c r="P15" s="410">
        <f t="shared" si="2"/>
        <v>200000</v>
      </c>
      <c r="Q15" s="408" t="s">
        <v>2956</v>
      </c>
      <c r="R15" s="316" t="s">
        <v>2929</v>
      </c>
    </row>
    <row r="16" spans="1:23" s="590" customFormat="1" ht="195" x14ac:dyDescent="0.25">
      <c r="A16" s="587">
        <v>10</v>
      </c>
      <c r="B16" s="580">
        <v>1</v>
      </c>
      <c r="C16" s="580">
        <v>1</v>
      </c>
      <c r="D16" s="580">
        <v>6</v>
      </c>
      <c r="E16" s="581" t="s">
        <v>2971</v>
      </c>
      <c r="F16" s="581" t="s">
        <v>2972</v>
      </c>
      <c r="G16" s="580" t="s">
        <v>2973</v>
      </c>
      <c r="H16" s="580" t="s">
        <v>1319</v>
      </c>
      <c r="I16" s="580">
        <v>2</v>
      </c>
      <c r="J16" s="581" t="s">
        <v>2975</v>
      </c>
      <c r="K16" s="593" t="s">
        <v>153</v>
      </c>
      <c r="L16" s="580" t="s">
        <v>2974</v>
      </c>
      <c r="M16" s="589">
        <v>0</v>
      </c>
      <c r="N16" s="589">
        <v>80000</v>
      </c>
      <c r="O16" s="588">
        <v>0</v>
      </c>
      <c r="P16" s="588">
        <v>80000</v>
      </c>
      <c r="Q16" s="580" t="s">
        <v>2956</v>
      </c>
      <c r="R16" s="364" t="s">
        <v>2929</v>
      </c>
    </row>
    <row r="17" spans="1:18" s="304" customFormat="1" ht="297.75" customHeight="1" x14ac:dyDescent="0.25">
      <c r="A17" s="407">
        <v>11</v>
      </c>
      <c r="B17" s="408">
        <v>1</v>
      </c>
      <c r="C17" s="408">
        <v>1</v>
      </c>
      <c r="D17" s="408">
        <v>6</v>
      </c>
      <c r="E17" s="409" t="s">
        <v>2976</v>
      </c>
      <c r="F17" s="409" t="s">
        <v>2977</v>
      </c>
      <c r="G17" s="408" t="s">
        <v>59</v>
      </c>
      <c r="H17" s="408" t="s">
        <v>2978</v>
      </c>
      <c r="I17" s="408">
        <v>6</v>
      </c>
      <c r="J17" s="409" t="s">
        <v>2979</v>
      </c>
      <c r="K17" s="408" t="s">
        <v>941</v>
      </c>
      <c r="L17" s="408" t="s">
        <v>941</v>
      </c>
      <c r="M17" s="410">
        <v>45000</v>
      </c>
      <c r="N17" s="410">
        <v>45000</v>
      </c>
      <c r="O17" s="410">
        <f t="shared" si="2"/>
        <v>45000</v>
      </c>
      <c r="P17" s="410">
        <f t="shared" si="2"/>
        <v>45000</v>
      </c>
      <c r="Q17" s="408" t="s">
        <v>2956</v>
      </c>
      <c r="R17" s="316" t="s">
        <v>2929</v>
      </c>
    </row>
    <row r="18" spans="1:18" s="304" customFormat="1" ht="165" x14ac:dyDescent="0.25">
      <c r="A18" s="407">
        <v>12</v>
      </c>
      <c r="B18" s="408">
        <v>1</v>
      </c>
      <c r="C18" s="408">
        <v>2</v>
      </c>
      <c r="D18" s="408">
        <v>12</v>
      </c>
      <c r="E18" s="409" t="s">
        <v>2980</v>
      </c>
      <c r="F18" s="409" t="s">
        <v>2981</v>
      </c>
      <c r="G18" s="408" t="s">
        <v>2982</v>
      </c>
      <c r="H18" s="408" t="s">
        <v>705</v>
      </c>
      <c r="I18" s="408">
        <v>8</v>
      </c>
      <c r="J18" s="255" t="s">
        <v>2983</v>
      </c>
      <c r="K18" s="408" t="s">
        <v>2955</v>
      </c>
      <c r="L18" s="408" t="s">
        <v>2955</v>
      </c>
      <c r="M18" s="410">
        <v>150000</v>
      </c>
      <c r="N18" s="410">
        <v>150000</v>
      </c>
      <c r="O18" s="410">
        <f t="shared" si="2"/>
        <v>150000</v>
      </c>
      <c r="P18" s="410">
        <f t="shared" si="2"/>
        <v>150000</v>
      </c>
      <c r="Q18" s="408" t="s">
        <v>2956</v>
      </c>
      <c r="R18" s="316" t="s">
        <v>2929</v>
      </c>
    </row>
    <row r="19" spans="1:18" s="304" customFormat="1" ht="165" x14ac:dyDescent="0.25">
      <c r="A19" s="407">
        <v>13</v>
      </c>
      <c r="B19" s="408">
        <v>1</v>
      </c>
      <c r="C19" s="408">
        <v>1</v>
      </c>
      <c r="D19" s="408">
        <v>6</v>
      </c>
      <c r="E19" s="409" t="s">
        <v>2984</v>
      </c>
      <c r="F19" s="409" t="s">
        <v>2985</v>
      </c>
      <c r="G19" s="408" t="s">
        <v>2986</v>
      </c>
      <c r="H19" s="408" t="s">
        <v>392</v>
      </c>
      <c r="I19" s="408">
        <v>54</v>
      </c>
      <c r="J19" s="409" t="s">
        <v>2987</v>
      </c>
      <c r="K19" s="408"/>
      <c r="L19" s="408" t="s">
        <v>1012</v>
      </c>
      <c r="M19" s="410">
        <v>0</v>
      </c>
      <c r="N19" s="410">
        <v>120000</v>
      </c>
      <c r="O19" s="410">
        <f t="shared" si="2"/>
        <v>0</v>
      </c>
      <c r="P19" s="410">
        <f t="shared" si="2"/>
        <v>120000</v>
      </c>
      <c r="Q19" s="408" t="s">
        <v>2956</v>
      </c>
      <c r="R19" s="316" t="s">
        <v>2929</v>
      </c>
    </row>
    <row r="20" spans="1:18" s="304" customFormat="1" ht="165" x14ac:dyDescent="0.25">
      <c r="A20" s="407">
        <v>14</v>
      </c>
      <c r="B20" s="408">
        <v>1</v>
      </c>
      <c r="C20" s="408">
        <v>1</v>
      </c>
      <c r="D20" s="408">
        <v>6</v>
      </c>
      <c r="E20" s="409" t="s">
        <v>2988</v>
      </c>
      <c r="F20" s="409" t="s">
        <v>2989</v>
      </c>
      <c r="G20" s="408" t="s">
        <v>2990</v>
      </c>
      <c r="H20" s="408" t="s">
        <v>1505</v>
      </c>
      <c r="I20" s="408">
        <v>6</v>
      </c>
      <c r="J20" s="409" t="s">
        <v>2991</v>
      </c>
      <c r="K20" s="408" t="s">
        <v>2992</v>
      </c>
      <c r="L20" s="408" t="s">
        <v>2992</v>
      </c>
      <c r="M20" s="410">
        <v>150000</v>
      </c>
      <c r="N20" s="410">
        <v>150000</v>
      </c>
      <c r="O20" s="410">
        <f t="shared" si="2"/>
        <v>150000</v>
      </c>
      <c r="P20" s="410">
        <f t="shared" si="2"/>
        <v>150000</v>
      </c>
      <c r="Q20" s="408" t="s">
        <v>2956</v>
      </c>
      <c r="R20" s="316" t="s">
        <v>2929</v>
      </c>
    </row>
    <row r="21" spans="1:18" s="304" customFormat="1" ht="126.75" customHeight="1" x14ac:dyDescent="0.25">
      <c r="A21" s="407">
        <v>15</v>
      </c>
      <c r="B21" s="408">
        <v>1</v>
      </c>
      <c r="C21" s="408">
        <v>4</v>
      </c>
      <c r="D21" s="408">
        <v>2</v>
      </c>
      <c r="E21" s="409" t="s">
        <v>2993</v>
      </c>
      <c r="F21" s="409" t="s">
        <v>2994</v>
      </c>
      <c r="G21" s="408" t="s">
        <v>2995</v>
      </c>
      <c r="H21" s="408" t="s">
        <v>2829</v>
      </c>
      <c r="I21" s="408">
        <v>1500</v>
      </c>
      <c r="J21" s="409" t="s">
        <v>2996</v>
      </c>
      <c r="K21" s="408" t="s">
        <v>2955</v>
      </c>
      <c r="L21" s="408"/>
      <c r="M21" s="410">
        <v>15000</v>
      </c>
      <c r="N21" s="410">
        <v>0</v>
      </c>
      <c r="O21" s="410">
        <f t="shared" si="2"/>
        <v>15000</v>
      </c>
      <c r="P21" s="410">
        <f t="shared" si="2"/>
        <v>0</v>
      </c>
      <c r="Q21" s="408" t="s">
        <v>2997</v>
      </c>
      <c r="R21" s="316" t="s">
        <v>2929</v>
      </c>
    </row>
    <row r="22" spans="1:18" s="304" customFormat="1" ht="105" x14ac:dyDescent="0.25">
      <c r="A22" s="407">
        <v>16</v>
      </c>
      <c r="B22" s="408">
        <v>1</v>
      </c>
      <c r="C22" s="408" t="s">
        <v>2998</v>
      </c>
      <c r="D22" s="408">
        <v>7</v>
      </c>
      <c r="E22" s="409" t="s">
        <v>2999</v>
      </c>
      <c r="F22" s="409" t="s">
        <v>3000</v>
      </c>
      <c r="G22" s="408" t="s">
        <v>3001</v>
      </c>
      <c r="H22" s="408" t="s">
        <v>2978</v>
      </c>
      <c r="I22" s="408">
        <v>2</v>
      </c>
      <c r="J22" s="408" t="s">
        <v>3002</v>
      </c>
      <c r="K22" s="408"/>
      <c r="L22" s="408" t="s">
        <v>1012</v>
      </c>
      <c r="M22" s="410">
        <v>0</v>
      </c>
      <c r="N22" s="410">
        <v>15000</v>
      </c>
      <c r="O22" s="410">
        <f t="shared" si="2"/>
        <v>0</v>
      </c>
      <c r="P22" s="410">
        <f t="shared" si="2"/>
        <v>15000</v>
      </c>
      <c r="Q22" s="408" t="s">
        <v>2997</v>
      </c>
      <c r="R22" s="316" t="s">
        <v>2929</v>
      </c>
    </row>
    <row r="23" spans="1:18" s="304" customFormat="1" ht="99" customHeight="1" x14ac:dyDescent="0.25">
      <c r="A23" s="407">
        <v>17</v>
      </c>
      <c r="B23" s="408">
        <v>1</v>
      </c>
      <c r="C23" s="408">
        <v>4</v>
      </c>
      <c r="D23" s="408">
        <v>2</v>
      </c>
      <c r="E23" s="409" t="s">
        <v>3003</v>
      </c>
      <c r="F23" s="409" t="s">
        <v>3004</v>
      </c>
      <c r="G23" s="408" t="s">
        <v>3005</v>
      </c>
      <c r="H23" s="408" t="s">
        <v>3006</v>
      </c>
      <c r="I23" s="408" t="s">
        <v>3007</v>
      </c>
      <c r="J23" s="409" t="s">
        <v>2996</v>
      </c>
      <c r="K23" s="408"/>
      <c r="L23" s="408" t="s">
        <v>105</v>
      </c>
      <c r="M23" s="410">
        <v>0</v>
      </c>
      <c r="N23" s="410">
        <v>150000</v>
      </c>
      <c r="O23" s="410">
        <f t="shared" si="2"/>
        <v>0</v>
      </c>
      <c r="P23" s="410">
        <f t="shared" si="2"/>
        <v>150000</v>
      </c>
      <c r="Q23" s="408" t="s">
        <v>2997</v>
      </c>
      <c r="R23" s="316" t="s">
        <v>2929</v>
      </c>
    </row>
    <row r="24" spans="1:18" s="304" customFormat="1" ht="257.25" customHeight="1" x14ac:dyDescent="0.25">
      <c r="A24" s="407">
        <v>18</v>
      </c>
      <c r="B24" s="408">
        <v>6</v>
      </c>
      <c r="C24" s="408" t="s">
        <v>2300</v>
      </c>
      <c r="D24" s="408">
        <v>13</v>
      </c>
      <c r="E24" s="409" t="s">
        <v>3008</v>
      </c>
      <c r="F24" s="409" t="s">
        <v>3009</v>
      </c>
      <c r="G24" s="408" t="s">
        <v>472</v>
      </c>
      <c r="H24" s="408" t="s">
        <v>3010</v>
      </c>
      <c r="I24" s="408">
        <v>16</v>
      </c>
      <c r="J24" s="409" t="s">
        <v>3011</v>
      </c>
      <c r="K24" s="413" t="s">
        <v>153</v>
      </c>
      <c r="L24" s="408" t="s">
        <v>146</v>
      </c>
      <c r="M24" s="410">
        <v>0</v>
      </c>
      <c r="N24" s="410">
        <v>142000</v>
      </c>
      <c r="O24" s="410">
        <f t="shared" si="2"/>
        <v>0</v>
      </c>
      <c r="P24" s="410">
        <f t="shared" si="2"/>
        <v>142000</v>
      </c>
      <c r="Q24" s="408" t="s">
        <v>2997</v>
      </c>
      <c r="R24" s="316" t="s">
        <v>2929</v>
      </c>
    </row>
    <row r="25" spans="1:18" s="414" customFormat="1" ht="115.5" customHeight="1" x14ac:dyDescent="0.25">
      <c r="A25" s="407">
        <v>19</v>
      </c>
      <c r="B25" s="408">
        <v>1</v>
      </c>
      <c r="C25" s="408">
        <v>4</v>
      </c>
      <c r="D25" s="408">
        <v>2</v>
      </c>
      <c r="E25" s="409" t="s">
        <v>3012</v>
      </c>
      <c r="F25" s="409" t="s">
        <v>3013</v>
      </c>
      <c r="G25" s="408" t="s">
        <v>3001</v>
      </c>
      <c r="H25" s="408" t="s">
        <v>2978</v>
      </c>
      <c r="I25" s="408">
        <v>6</v>
      </c>
      <c r="J25" s="409" t="s">
        <v>3014</v>
      </c>
      <c r="K25" s="408" t="s">
        <v>1012</v>
      </c>
      <c r="L25" s="408" t="s">
        <v>1012</v>
      </c>
      <c r="M25" s="410">
        <v>40000</v>
      </c>
      <c r="N25" s="410">
        <v>50000</v>
      </c>
      <c r="O25" s="410">
        <f t="shared" si="2"/>
        <v>40000</v>
      </c>
      <c r="P25" s="410">
        <f t="shared" si="2"/>
        <v>50000</v>
      </c>
      <c r="Q25" s="408" t="s">
        <v>2997</v>
      </c>
      <c r="R25" s="316" t="s">
        <v>2929</v>
      </c>
    </row>
    <row r="26" spans="1:18" s="590" customFormat="1" ht="128.25" customHeight="1" x14ac:dyDescent="0.25">
      <c r="A26" s="594">
        <v>20</v>
      </c>
      <c r="B26" s="580">
        <v>1</v>
      </c>
      <c r="C26" s="580">
        <v>4</v>
      </c>
      <c r="D26" s="580">
        <v>2</v>
      </c>
      <c r="E26" s="581" t="s">
        <v>3015</v>
      </c>
      <c r="F26" s="581" t="s">
        <v>3016</v>
      </c>
      <c r="G26" s="580" t="s">
        <v>3001</v>
      </c>
      <c r="H26" s="580" t="s">
        <v>2978</v>
      </c>
      <c r="I26" s="580">
        <v>1</v>
      </c>
      <c r="J26" s="581" t="s">
        <v>3017</v>
      </c>
      <c r="K26" s="580" t="s">
        <v>146</v>
      </c>
      <c r="L26" s="593" t="s">
        <v>153</v>
      </c>
      <c r="M26" s="595">
        <v>13117.2</v>
      </c>
      <c r="N26" s="589">
        <v>0</v>
      </c>
      <c r="O26" s="596">
        <v>13117.2</v>
      </c>
      <c r="P26" s="588">
        <v>0</v>
      </c>
      <c r="Q26" s="580" t="s">
        <v>2997</v>
      </c>
      <c r="R26" s="364" t="s">
        <v>2929</v>
      </c>
    </row>
    <row r="27" spans="1:18" s="590" customFormat="1" ht="210" customHeight="1" x14ac:dyDescent="0.25">
      <c r="A27" s="587">
        <v>21</v>
      </c>
      <c r="B27" s="580">
        <v>1</v>
      </c>
      <c r="C27" s="580">
        <v>4</v>
      </c>
      <c r="D27" s="580">
        <v>2</v>
      </c>
      <c r="E27" s="581" t="s">
        <v>3018</v>
      </c>
      <c r="F27" s="581" t="s">
        <v>3019</v>
      </c>
      <c r="G27" s="580" t="s">
        <v>2933</v>
      </c>
      <c r="H27" s="580" t="s">
        <v>2934</v>
      </c>
      <c r="I27" s="580">
        <v>3</v>
      </c>
      <c r="J27" s="581" t="s">
        <v>3020</v>
      </c>
      <c r="K27" s="580" t="s">
        <v>719</v>
      </c>
      <c r="L27" s="580" t="s">
        <v>3021</v>
      </c>
      <c r="M27" s="589">
        <f>110195.7+150000</f>
        <v>260195.7</v>
      </c>
      <c r="N27" s="589">
        <v>200000</v>
      </c>
      <c r="O27" s="588">
        <f>M27</f>
        <v>260195.7</v>
      </c>
      <c r="P27" s="588">
        <f>N27</f>
        <v>200000</v>
      </c>
      <c r="Q27" s="580" t="s">
        <v>2997</v>
      </c>
      <c r="R27" s="364" t="s">
        <v>2929</v>
      </c>
    </row>
    <row r="28" spans="1:18" s="590" customFormat="1" ht="135" x14ac:dyDescent="0.25">
      <c r="A28" s="587">
        <v>22</v>
      </c>
      <c r="B28" s="580">
        <v>1</v>
      </c>
      <c r="C28" s="580">
        <v>4</v>
      </c>
      <c r="D28" s="580">
        <v>2</v>
      </c>
      <c r="E28" s="581" t="s">
        <v>3022</v>
      </c>
      <c r="F28" s="581" t="s">
        <v>3023</v>
      </c>
      <c r="G28" s="580" t="s">
        <v>2642</v>
      </c>
      <c r="H28" s="580" t="s">
        <v>1505</v>
      </c>
      <c r="I28" s="580">
        <v>2</v>
      </c>
      <c r="J28" s="581" t="s">
        <v>3024</v>
      </c>
      <c r="K28" s="580" t="s">
        <v>719</v>
      </c>
      <c r="L28" s="580" t="s">
        <v>2955</v>
      </c>
      <c r="M28" s="589">
        <v>85653.65</v>
      </c>
      <c r="N28" s="589">
        <v>130000</v>
      </c>
      <c r="O28" s="588">
        <f>M28</f>
        <v>85653.65</v>
      </c>
      <c r="P28" s="588">
        <f>N28</f>
        <v>130000</v>
      </c>
      <c r="Q28" s="580" t="s">
        <v>2997</v>
      </c>
      <c r="R28" s="364" t="s">
        <v>2929</v>
      </c>
    </row>
    <row r="29" spans="1:18" s="304" customFormat="1" ht="165" x14ac:dyDescent="0.25">
      <c r="A29" s="407">
        <v>23</v>
      </c>
      <c r="B29" s="408">
        <v>1</v>
      </c>
      <c r="C29" s="408">
        <v>4</v>
      </c>
      <c r="D29" s="408">
        <v>2</v>
      </c>
      <c r="E29" s="409" t="s">
        <v>3025</v>
      </c>
      <c r="F29" s="409" t="s">
        <v>3026</v>
      </c>
      <c r="G29" s="408" t="s">
        <v>472</v>
      </c>
      <c r="H29" s="409" t="s">
        <v>3027</v>
      </c>
      <c r="I29" s="408">
        <v>2</v>
      </c>
      <c r="J29" s="409" t="s">
        <v>3028</v>
      </c>
      <c r="K29" s="408" t="s">
        <v>105</v>
      </c>
      <c r="L29" s="408" t="s">
        <v>99</v>
      </c>
      <c r="M29" s="410">
        <v>175000</v>
      </c>
      <c r="N29" s="410">
        <v>175000</v>
      </c>
      <c r="O29" s="410">
        <f t="shared" ref="O29:P29" si="3">M29</f>
        <v>175000</v>
      </c>
      <c r="P29" s="410">
        <f t="shared" si="3"/>
        <v>175000</v>
      </c>
      <c r="Q29" s="408" t="s">
        <v>2997</v>
      </c>
      <c r="R29" s="316" t="s">
        <v>2929</v>
      </c>
    </row>
    <row r="30" spans="1:18" s="304" customFormat="1" ht="90" x14ac:dyDescent="0.25">
      <c r="A30" s="407">
        <v>24</v>
      </c>
      <c r="B30" s="408">
        <v>1</v>
      </c>
      <c r="C30" s="408">
        <v>4</v>
      </c>
      <c r="D30" s="408">
        <v>2</v>
      </c>
      <c r="E30" s="409" t="s">
        <v>3029</v>
      </c>
      <c r="F30" s="409" t="s">
        <v>3030</v>
      </c>
      <c r="G30" s="408" t="s">
        <v>3001</v>
      </c>
      <c r="H30" s="408" t="s">
        <v>3031</v>
      </c>
      <c r="I30" s="408" t="s">
        <v>3032</v>
      </c>
      <c r="J30" s="409" t="s">
        <v>3033</v>
      </c>
      <c r="K30" s="408" t="s">
        <v>949</v>
      </c>
      <c r="L30" s="408" t="s">
        <v>1012</v>
      </c>
      <c r="M30" s="410">
        <v>50000</v>
      </c>
      <c r="N30" s="410">
        <v>40000</v>
      </c>
      <c r="O30" s="410">
        <f t="shared" si="2"/>
        <v>50000</v>
      </c>
      <c r="P30" s="410">
        <f t="shared" si="2"/>
        <v>40000</v>
      </c>
      <c r="Q30" s="408" t="s">
        <v>2997</v>
      </c>
      <c r="R30" s="316" t="s">
        <v>2929</v>
      </c>
    </row>
    <row r="31" spans="1:18" s="304" customFormat="1" ht="90" x14ac:dyDescent="0.25">
      <c r="A31" s="407">
        <v>25</v>
      </c>
      <c r="B31" s="408">
        <v>1</v>
      </c>
      <c r="C31" s="408">
        <v>1</v>
      </c>
      <c r="D31" s="408">
        <v>6</v>
      </c>
      <c r="E31" s="409" t="s">
        <v>3034</v>
      </c>
      <c r="F31" s="415" t="s">
        <v>3035</v>
      </c>
      <c r="G31" s="408" t="s">
        <v>3001</v>
      </c>
      <c r="H31" s="408" t="s">
        <v>3036</v>
      </c>
      <c r="I31" s="408">
        <v>7</v>
      </c>
      <c r="J31" s="416" t="s">
        <v>3037</v>
      </c>
      <c r="K31" s="408" t="s">
        <v>1012</v>
      </c>
      <c r="L31" s="408" t="s">
        <v>1012</v>
      </c>
      <c r="M31" s="410">
        <v>60000</v>
      </c>
      <c r="N31" s="410">
        <v>90000</v>
      </c>
      <c r="O31" s="410">
        <f t="shared" si="2"/>
        <v>60000</v>
      </c>
      <c r="P31" s="410">
        <f t="shared" si="2"/>
        <v>90000</v>
      </c>
      <c r="Q31" s="408" t="s">
        <v>2997</v>
      </c>
      <c r="R31" s="316" t="s">
        <v>2929</v>
      </c>
    </row>
    <row r="32" spans="1:18" s="304" customFormat="1" ht="165" x14ac:dyDescent="0.25">
      <c r="A32" s="407">
        <v>26</v>
      </c>
      <c r="B32" s="408">
        <v>1</v>
      </c>
      <c r="C32" s="408">
        <v>4</v>
      </c>
      <c r="D32" s="408">
        <v>2</v>
      </c>
      <c r="E32" s="409" t="s">
        <v>3038</v>
      </c>
      <c r="F32" s="409" t="s">
        <v>3039</v>
      </c>
      <c r="G32" s="408" t="s">
        <v>3001</v>
      </c>
      <c r="H32" s="408" t="s">
        <v>716</v>
      </c>
      <c r="I32" s="408">
        <v>6</v>
      </c>
      <c r="J32" s="255" t="s">
        <v>3040</v>
      </c>
      <c r="K32" s="408" t="s">
        <v>130</v>
      </c>
      <c r="L32" s="408" t="s">
        <v>130</v>
      </c>
      <c r="M32" s="410">
        <v>180000</v>
      </c>
      <c r="N32" s="410">
        <v>180000</v>
      </c>
      <c r="O32" s="410">
        <f t="shared" si="2"/>
        <v>180000</v>
      </c>
      <c r="P32" s="410">
        <f t="shared" si="2"/>
        <v>180000</v>
      </c>
      <c r="Q32" s="408" t="s">
        <v>2997</v>
      </c>
      <c r="R32" s="316" t="s">
        <v>2929</v>
      </c>
    </row>
    <row r="33" spans="1:25" s="304" customFormat="1" ht="225" x14ac:dyDescent="0.25">
      <c r="A33" s="407">
        <v>27</v>
      </c>
      <c r="B33" s="408">
        <v>1</v>
      </c>
      <c r="C33" s="408">
        <v>1</v>
      </c>
      <c r="D33" s="408">
        <v>6</v>
      </c>
      <c r="E33" s="409" t="s">
        <v>3041</v>
      </c>
      <c r="F33" s="409" t="s">
        <v>3042</v>
      </c>
      <c r="G33" s="408" t="s">
        <v>2958</v>
      </c>
      <c r="H33" s="408" t="s">
        <v>3043</v>
      </c>
      <c r="I33" s="408" t="s">
        <v>3044</v>
      </c>
      <c r="J33" s="409" t="s">
        <v>3045</v>
      </c>
      <c r="K33" s="408" t="s">
        <v>105</v>
      </c>
      <c r="L33" s="413" t="s">
        <v>153</v>
      </c>
      <c r="M33" s="410">
        <v>40000</v>
      </c>
      <c r="N33" s="410">
        <v>0</v>
      </c>
      <c r="O33" s="410">
        <f t="shared" si="2"/>
        <v>40000</v>
      </c>
      <c r="P33" s="410">
        <f t="shared" si="2"/>
        <v>0</v>
      </c>
      <c r="Q33" s="408" t="s">
        <v>2997</v>
      </c>
      <c r="R33" s="314" t="s">
        <v>2929</v>
      </c>
    </row>
    <row r="34" spans="1:25" s="304" customFormat="1" ht="90" x14ac:dyDescent="0.25">
      <c r="A34" s="407">
        <v>28</v>
      </c>
      <c r="B34" s="408">
        <v>1</v>
      </c>
      <c r="C34" s="408">
        <v>1</v>
      </c>
      <c r="D34" s="408">
        <v>6</v>
      </c>
      <c r="E34" s="409" t="s">
        <v>3046</v>
      </c>
      <c r="F34" s="409" t="s">
        <v>3047</v>
      </c>
      <c r="G34" s="408" t="s">
        <v>3048</v>
      </c>
      <c r="H34" s="408" t="s">
        <v>1505</v>
      </c>
      <c r="I34" s="408">
        <v>1</v>
      </c>
      <c r="J34" s="409" t="s">
        <v>3049</v>
      </c>
      <c r="K34" s="413" t="s">
        <v>153</v>
      </c>
      <c r="L34" s="408" t="s">
        <v>146</v>
      </c>
      <c r="M34" s="410">
        <v>0</v>
      </c>
      <c r="N34" s="410">
        <v>157400</v>
      </c>
      <c r="O34" s="410">
        <f t="shared" si="2"/>
        <v>0</v>
      </c>
      <c r="P34" s="410">
        <f t="shared" si="2"/>
        <v>157400</v>
      </c>
      <c r="Q34" s="408" t="s">
        <v>2997</v>
      </c>
      <c r="R34" s="316" t="s">
        <v>2929</v>
      </c>
    </row>
    <row r="35" spans="1:25" s="304" customFormat="1" ht="225" x14ac:dyDescent="0.25">
      <c r="A35" s="407">
        <v>29</v>
      </c>
      <c r="B35" s="408">
        <v>1</v>
      </c>
      <c r="C35" s="408">
        <v>1</v>
      </c>
      <c r="D35" s="408">
        <v>6</v>
      </c>
      <c r="E35" s="409" t="s">
        <v>3050</v>
      </c>
      <c r="F35" s="409" t="s">
        <v>3051</v>
      </c>
      <c r="G35" s="408" t="s">
        <v>2958</v>
      </c>
      <c r="H35" s="408" t="s">
        <v>3052</v>
      </c>
      <c r="I35" s="408" t="s">
        <v>3044</v>
      </c>
      <c r="J35" s="409" t="s">
        <v>3053</v>
      </c>
      <c r="K35" s="413" t="s">
        <v>153</v>
      </c>
      <c r="L35" s="408" t="s">
        <v>719</v>
      </c>
      <c r="M35" s="410">
        <v>0</v>
      </c>
      <c r="N35" s="410">
        <v>40000</v>
      </c>
      <c r="O35" s="410">
        <f t="shared" si="2"/>
        <v>0</v>
      </c>
      <c r="P35" s="410">
        <f t="shared" si="2"/>
        <v>40000</v>
      </c>
      <c r="Q35" s="408" t="s">
        <v>2997</v>
      </c>
      <c r="R35" s="316" t="s">
        <v>2929</v>
      </c>
    </row>
    <row r="36" spans="1:25" s="304" customFormat="1" ht="135" x14ac:dyDescent="0.25">
      <c r="A36" s="407">
        <v>30</v>
      </c>
      <c r="B36" s="408">
        <v>1</v>
      </c>
      <c r="C36" s="408">
        <v>4</v>
      </c>
      <c r="D36" s="408">
        <v>7</v>
      </c>
      <c r="E36" s="409" t="s">
        <v>3054</v>
      </c>
      <c r="F36" s="409" t="s">
        <v>3055</v>
      </c>
      <c r="G36" s="408" t="s">
        <v>2990</v>
      </c>
      <c r="H36" s="408" t="s">
        <v>1505</v>
      </c>
      <c r="I36" s="408">
        <v>1</v>
      </c>
      <c r="J36" s="417" t="s">
        <v>3056</v>
      </c>
      <c r="K36" s="408" t="s">
        <v>99</v>
      </c>
      <c r="L36" s="408"/>
      <c r="M36" s="410">
        <v>80000</v>
      </c>
      <c r="N36" s="410">
        <v>0</v>
      </c>
      <c r="O36" s="410">
        <f t="shared" si="2"/>
        <v>80000</v>
      </c>
      <c r="P36" s="410">
        <f t="shared" si="2"/>
        <v>0</v>
      </c>
      <c r="Q36" s="408" t="s">
        <v>2997</v>
      </c>
      <c r="R36" s="316" t="s">
        <v>2929</v>
      </c>
    </row>
    <row r="37" spans="1:25" s="304" customFormat="1" ht="135" x14ac:dyDescent="0.25">
      <c r="A37" s="407">
        <v>31</v>
      </c>
      <c r="B37" s="408">
        <v>1</v>
      </c>
      <c r="C37" s="408">
        <v>1.4</v>
      </c>
      <c r="D37" s="408">
        <v>7</v>
      </c>
      <c r="E37" s="409" t="s">
        <v>3057</v>
      </c>
      <c r="F37" s="409" t="s">
        <v>3058</v>
      </c>
      <c r="G37" s="408" t="s">
        <v>472</v>
      </c>
      <c r="H37" s="408" t="s">
        <v>3059</v>
      </c>
      <c r="I37" s="408">
        <v>1</v>
      </c>
      <c r="J37" s="409" t="s">
        <v>3060</v>
      </c>
      <c r="K37" s="408"/>
      <c r="L37" s="408" t="s">
        <v>99</v>
      </c>
      <c r="M37" s="410">
        <v>0</v>
      </c>
      <c r="N37" s="410">
        <v>120000</v>
      </c>
      <c r="O37" s="410">
        <f t="shared" si="2"/>
        <v>0</v>
      </c>
      <c r="P37" s="410">
        <f t="shared" si="2"/>
        <v>120000</v>
      </c>
      <c r="Q37" s="408" t="s">
        <v>2997</v>
      </c>
      <c r="R37" s="316" t="s">
        <v>2929</v>
      </c>
    </row>
    <row r="38" spans="1:25" s="304" customFormat="1" ht="90" x14ac:dyDescent="0.25">
      <c r="A38" s="407">
        <v>32</v>
      </c>
      <c r="B38" s="408">
        <v>1</v>
      </c>
      <c r="C38" s="408">
        <v>1</v>
      </c>
      <c r="D38" s="408">
        <v>6</v>
      </c>
      <c r="E38" s="409" t="s">
        <v>3061</v>
      </c>
      <c r="F38" s="409" t="s">
        <v>3062</v>
      </c>
      <c r="G38" s="408" t="s">
        <v>3063</v>
      </c>
      <c r="H38" s="408" t="s">
        <v>2978</v>
      </c>
      <c r="I38" s="408">
        <v>3</v>
      </c>
      <c r="J38" s="409" t="s">
        <v>3064</v>
      </c>
      <c r="K38" s="408"/>
      <c r="L38" s="408" t="s">
        <v>146</v>
      </c>
      <c r="M38" s="410">
        <v>0</v>
      </c>
      <c r="N38" s="410">
        <v>71261</v>
      </c>
      <c r="O38" s="410">
        <f t="shared" si="2"/>
        <v>0</v>
      </c>
      <c r="P38" s="410">
        <f t="shared" si="2"/>
        <v>71261</v>
      </c>
      <c r="Q38" s="408" t="s">
        <v>2997</v>
      </c>
      <c r="R38" s="314" t="s">
        <v>2929</v>
      </c>
    </row>
    <row r="39" spans="1:25" s="590" customFormat="1" ht="255" customHeight="1" x14ac:dyDescent="0.25">
      <c r="A39" s="597">
        <v>33</v>
      </c>
      <c r="B39" s="580">
        <v>5</v>
      </c>
      <c r="C39" s="580">
        <v>2</v>
      </c>
      <c r="D39" s="580">
        <v>3</v>
      </c>
      <c r="E39" s="581" t="s">
        <v>3070</v>
      </c>
      <c r="F39" s="581" t="s">
        <v>3065</v>
      </c>
      <c r="G39" s="580" t="s">
        <v>3071</v>
      </c>
      <c r="H39" s="580" t="s">
        <v>3066</v>
      </c>
      <c r="I39" s="364" t="s">
        <v>3067</v>
      </c>
      <c r="J39" s="581" t="s">
        <v>3068</v>
      </c>
      <c r="K39" s="580" t="s">
        <v>105</v>
      </c>
      <c r="L39" s="593" t="s">
        <v>153</v>
      </c>
      <c r="M39" s="588">
        <v>20000</v>
      </c>
      <c r="N39" s="588">
        <v>0</v>
      </c>
      <c r="O39" s="588">
        <f>M39</f>
        <v>20000</v>
      </c>
      <c r="P39" s="588">
        <f>N39</f>
        <v>0</v>
      </c>
      <c r="Q39" s="580" t="s">
        <v>3069</v>
      </c>
      <c r="R39" s="364" t="s">
        <v>2929</v>
      </c>
    </row>
    <row r="40" spans="1:25" s="311" customFormat="1" ht="240" x14ac:dyDescent="0.25">
      <c r="A40" s="407">
        <v>34</v>
      </c>
      <c r="B40" s="408">
        <v>1</v>
      </c>
      <c r="C40" s="408">
        <v>1</v>
      </c>
      <c r="D40" s="408">
        <v>6</v>
      </c>
      <c r="E40" s="409" t="s">
        <v>3072</v>
      </c>
      <c r="F40" s="418" t="s">
        <v>3073</v>
      </c>
      <c r="G40" s="408" t="s">
        <v>3074</v>
      </c>
      <c r="H40" s="408" t="s">
        <v>3075</v>
      </c>
      <c r="I40" s="408" t="s">
        <v>3076</v>
      </c>
      <c r="J40" s="409" t="s">
        <v>3077</v>
      </c>
      <c r="K40" s="408" t="s">
        <v>949</v>
      </c>
      <c r="L40" s="408"/>
      <c r="M40" s="410">
        <v>488500</v>
      </c>
      <c r="N40" s="410">
        <v>0</v>
      </c>
      <c r="O40" s="410">
        <f t="shared" si="2"/>
        <v>488500</v>
      </c>
      <c r="P40" s="410">
        <f t="shared" si="2"/>
        <v>0</v>
      </c>
      <c r="Q40" s="408" t="s">
        <v>2956</v>
      </c>
      <c r="R40" s="316" t="s">
        <v>2929</v>
      </c>
      <c r="S40" s="419"/>
      <c r="T40" s="419"/>
      <c r="U40" s="419"/>
      <c r="V40" s="419"/>
      <c r="W40" s="419"/>
      <c r="X40" s="419"/>
      <c r="Y40" s="419"/>
    </row>
    <row r="41" spans="1:25" s="311" customFormat="1" ht="270" customHeight="1" x14ac:dyDescent="0.25">
      <c r="A41" s="420">
        <v>35</v>
      </c>
      <c r="B41" s="408">
        <v>1</v>
      </c>
      <c r="C41" s="421" t="s">
        <v>3078</v>
      </c>
      <c r="D41" s="408">
        <v>3</v>
      </c>
      <c r="E41" s="409" t="s">
        <v>3079</v>
      </c>
      <c r="F41" s="409" t="s">
        <v>3080</v>
      </c>
      <c r="G41" s="408" t="s">
        <v>472</v>
      </c>
      <c r="H41" s="408" t="s">
        <v>3010</v>
      </c>
      <c r="I41" s="408">
        <v>4</v>
      </c>
      <c r="J41" s="409" t="s">
        <v>3081</v>
      </c>
      <c r="K41" s="413" t="s">
        <v>153</v>
      </c>
      <c r="L41" s="408" t="s">
        <v>161</v>
      </c>
      <c r="M41" s="410">
        <v>0</v>
      </c>
      <c r="N41" s="410">
        <v>225000</v>
      </c>
      <c r="O41" s="410" t="s">
        <v>59</v>
      </c>
      <c r="P41" s="410">
        <f t="shared" ref="P41" si="4">N41</f>
        <v>225000</v>
      </c>
      <c r="Q41" s="408" t="s">
        <v>3082</v>
      </c>
      <c r="R41" s="314" t="s">
        <v>2929</v>
      </c>
      <c r="S41" s="419"/>
      <c r="T41" s="419"/>
      <c r="U41" s="419"/>
      <c r="V41" s="419"/>
      <c r="W41" s="419"/>
      <c r="X41" s="419"/>
      <c r="Y41" s="419"/>
    </row>
    <row r="42" spans="1:25" s="385" customFormat="1" ht="150" x14ac:dyDescent="0.25">
      <c r="A42" s="408">
        <v>36</v>
      </c>
      <c r="B42" s="408">
        <v>2</v>
      </c>
      <c r="C42" s="408" t="s">
        <v>719</v>
      </c>
      <c r="D42" s="408" t="s">
        <v>687</v>
      </c>
      <c r="E42" s="409" t="s">
        <v>3083</v>
      </c>
      <c r="F42" s="409" t="s">
        <v>3084</v>
      </c>
      <c r="G42" s="408" t="s">
        <v>472</v>
      </c>
      <c r="H42" s="408" t="s">
        <v>3085</v>
      </c>
      <c r="I42" s="408" t="s">
        <v>3086</v>
      </c>
      <c r="J42" s="422" t="s">
        <v>3087</v>
      </c>
      <c r="K42" s="408" t="s">
        <v>99</v>
      </c>
      <c r="L42" s="409"/>
      <c r="M42" s="410">
        <v>186688</v>
      </c>
      <c r="N42" s="410"/>
      <c r="O42" s="410">
        <v>186688</v>
      </c>
      <c r="P42" s="410"/>
      <c r="Q42" s="408" t="s">
        <v>412</v>
      </c>
      <c r="R42" s="316" t="s">
        <v>3088</v>
      </c>
    </row>
    <row r="43" spans="1:25" s="385" customFormat="1" ht="409.5" x14ac:dyDescent="0.25">
      <c r="A43" s="423">
        <v>37</v>
      </c>
      <c r="B43" s="423">
        <v>6</v>
      </c>
      <c r="C43" s="423" t="s">
        <v>3089</v>
      </c>
      <c r="D43" s="423">
        <v>11</v>
      </c>
      <c r="E43" s="424" t="s">
        <v>3090</v>
      </c>
      <c r="F43" s="424" t="s">
        <v>3091</v>
      </c>
      <c r="G43" s="423" t="s">
        <v>3092</v>
      </c>
      <c r="H43" s="423" t="s">
        <v>3093</v>
      </c>
      <c r="I43" s="423" t="s">
        <v>3094</v>
      </c>
      <c r="J43" s="425" t="s">
        <v>3095</v>
      </c>
      <c r="K43" s="423" t="s">
        <v>130</v>
      </c>
      <c r="L43" s="423"/>
      <c r="M43" s="426">
        <v>172880.16</v>
      </c>
      <c r="N43" s="426"/>
      <c r="O43" s="426">
        <v>172880.16</v>
      </c>
      <c r="P43" s="426"/>
      <c r="Q43" s="423" t="s">
        <v>3096</v>
      </c>
      <c r="R43" s="231" t="s">
        <v>3097</v>
      </c>
    </row>
    <row r="44" spans="1:25" s="304" customFormat="1" ht="137.25" customHeight="1" x14ac:dyDescent="0.25">
      <c r="A44" s="408">
        <v>38</v>
      </c>
      <c r="B44" s="408">
        <v>1</v>
      </c>
      <c r="C44" s="408" t="s">
        <v>719</v>
      </c>
      <c r="D44" s="408">
        <v>6</v>
      </c>
      <c r="E44" s="409" t="s">
        <v>3098</v>
      </c>
      <c r="F44" s="427" t="s">
        <v>3099</v>
      </c>
      <c r="G44" s="408" t="s">
        <v>3048</v>
      </c>
      <c r="H44" s="408" t="s">
        <v>3100</v>
      </c>
      <c r="I44" s="408" t="s">
        <v>3101</v>
      </c>
      <c r="J44" s="428" t="s">
        <v>3102</v>
      </c>
      <c r="K44" s="408" t="s">
        <v>376</v>
      </c>
      <c r="L44" s="408"/>
      <c r="M44" s="410">
        <v>90929.75</v>
      </c>
      <c r="N44" s="410"/>
      <c r="O44" s="410">
        <v>90929.75</v>
      </c>
      <c r="P44" s="410"/>
      <c r="Q44" s="408" t="s">
        <v>3103</v>
      </c>
      <c r="R44" s="316" t="s">
        <v>3104</v>
      </c>
    </row>
    <row r="45" spans="1:25" s="304" customFormat="1" ht="307.5" customHeight="1" x14ac:dyDescent="0.25">
      <c r="A45" s="408">
        <v>39</v>
      </c>
      <c r="B45" s="408">
        <v>6</v>
      </c>
      <c r="C45" s="408" t="s">
        <v>3105</v>
      </c>
      <c r="D45" s="408">
        <v>4</v>
      </c>
      <c r="E45" s="409" t="s">
        <v>3106</v>
      </c>
      <c r="F45" s="409" t="s">
        <v>3107</v>
      </c>
      <c r="G45" s="408" t="s">
        <v>3108</v>
      </c>
      <c r="H45" s="408" t="s">
        <v>3109</v>
      </c>
      <c r="I45" s="429" t="s">
        <v>3110</v>
      </c>
      <c r="J45" s="430" t="s">
        <v>3111</v>
      </c>
      <c r="K45" s="408" t="s">
        <v>466</v>
      </c>
      <c r="L45" s="408"/>
      <c r="M45" s="410">
        <v>622202.06000000006</v>
      </c>
      <c r="N45" s="410"/>
      <c r="O45" s="410">
        <v>622202.06000000006</v>
      </c>
      <c r="P45" s="410"/>
      <c r="Q45" s="408" t="s">
        <v>3112</v>
      </c>
      <c r="R45" s="316" t="s">
        <v>3113</v>
      </c>
    </row>
    <row r="46" spans="1:25" s="304" customFormat="1" ht="150" x14ac:dyDescent="0.25">
      <c r="A46" s="408">
        <v>40</v>
      </c>
      <c r="B46" s="408">
        <v>6</v>
      </c>
      <c r="C46" s="408" t="s">
        <v>3089</v>
      </c>
      <c r="D46" s="408">
        <v>4</v>
      </c>
      <c r="E46" s="409" t="s">
        <v>3114</v>
      </c>
      <c r="F46" s="409" t="s">
        <v>3115</v>
      </c>
      <c r="G46" s="408" t="s">
        <v>3116</v>
      </c>
      <c r="H46" s="408" t="s">
        <v>3117</v>
      </c>
      <c r="I46" s="408" t="s">
        <v>3118</v>
      </c>
      <c r="J46" s="430" t="s">
        <v>3119</v>
      </c>
      <c r="K46" s="408" t="s">
        <v>466</v>
      </c>
      <c r="L46" s="408"/>
      <c r="M46" s="410">
        <v>147706.04</v>
      </c>
      <c r="N46" s="410"/>
      <c r="O46" s="410">
        <v>147706.04</v>
      </c>
      <c r="P46" s="410"/>
      <c r="Q46" s="431" t="s">
        <v>2449</v>
      </c>
      <c r="R46" s="432" t="s">
        <v>3120</v>
      </c>
    </row>
    <row r="47" spans="1:25" s="304" customFormat="1" ht="330" x14ac:dyDescent="0.25">
      <c r="A47" s="408">
        <v>41</v>
      </c>
      <c r="B47" s="408">
        <v>1</v>
      </c>
      <c r="C47" s="408" t="s">
        <v>719</v>
      </c>
      <c r="D47" s="408">
        <v>6</v>
      </c>
      <c r="E47" s="409" t="s">
        <v>3121</v>
      </c>
      <c r="F47" s="409" t="s">
        <v>3122</v>
      </c>
      <c r="G47" s="408" t="s">
        <v>2658</v>
      </c>
      <c r="H47" s="408" t="s">
        <v>3123</v>
      </c>
      <c r="I47" s="408">
        <v>1</v>
      </c>
      <c r="J47" s="430" t="s">
        <v>3124</v>
      </c>
      <c r="K47" s="408" t="s">
        <v>466</v>
      </c>
      <c r="L47" s="408"/>
      <c r="M47" s="410">
        <v>61500</v>
      </c>
      <c r="N47" s="410"/>
      <c r="O47" s="410">
        <v>61500</v>
      </c>
      <c r="P47" s="410"/>
      <c r="Q47" s="431" t="s">
        <v>3125</v>
      </c>
      <c r="R47" s="314" t="s">
        <v>3126</v>
      </c>
    </row>
    <row r="48" spans="1:25" s="304" customFormat="1" ht="252.75" customHeight="1" x14ac:dyDescent="0.25">
      <c r="A48" s="408">
        <v>42</v>
      </c>
      <c r="B48" s="408">
        <v>2</v>
      </c>
      <c r="C48" s="408" t="s">
        <v>719</v>
      </c>
      <c r="D48" s="408">
        <v>6</v>
      </c>
      <c r="E48" s="409" t="s">
        <v>3127</v>
      </c>
      <c r="F48" s="409" t="s">
        <v>3128</v>
      </c>
      <c r="G48" s="408" t="s">
        <v>3129</v>
      </c>
      <c r="H48" s="408" t="s">
        <v>3130</v>
      </c>
      <c r="I48" s="411" t="s">
        <v>3131</v>
      </c>
      <c r="J48" s="430" t="s">
        <v>3132</v>
      </c>
      <c r="K48" s="408" t="s">
        <v>130</v>
      </c>
      <c r="L48" s="408"/>
      <c r="M48" s="410">
        <v>255979.85</v>
      </c>
      <c r="N48" s="410"/>
      <c r="O48" s="410">
        <v>255979.85</v>
      </c>
      <c r="P48" s="410"/>
      <c r="Q48" s="407" t="s">
        <v>3133</v>
      </c>
      <c r="R48" s="316" t="s">
        <v>3134</v>
      </c>
    </row>
    <row r="49" spans="1:18" s="304" customFormat="1" ht="198" customHeight="1" x14ac:dyDescent="0.25">
      <c r="A49" s="408">
        <v>43</v>
      </c>
      <c r="B49" s="408">
        <v>2</v>
      </c>
      <c r="C49" s="408" t="s">
        <v>146</v>
      </c>
      <c r="D49" s="408">
        <v>12</v>
      </c>
      <c r="E49" s="409" t="s">
        <v>3135</v>
      </c>
      <c r="F49" s="409" t="s">
        <v>3136</v>
      </c>
      <c r="G49" s="408" t="s">
        <v>2609</v>
      </c>
      <c r="H49" s="408" t="s">
        <v>1561</v>
      </c>
      <c r="I49" s="411">
        <v>6</v>
      </c>
      <c r="J49" s="430" t="s">
        <v>3137</v>
      </c>
      <c r="K49" s="408" t="s">
        <v>130</v>
      </c>
      <c r="L49" s="408"/>
      <c r="M49" s="410">
        <v>113649.22</v>
      </c>
      <c r="N49" s="410"/>
      <c r="O49" s="410">
        <v>113649.22</v>
      </c>
      <c r="P49" s="410"/>
      <c r="Q49" s="407" t="s">
        <v>3138</v>
      </c>
      <c r="R49" s="316" t="s">
        <v>3139</v>
      </c>
    </row>
    <row r="50" spans="1:18" s="304" customFormat="1" ht="356.25" customHeight="1" x14ac:dyDescent="0.25">
      <c r="A50" s="408">
        <v>44</v>
      </c>
      <c r="B50" s="408">
        <v>3</v>
      </c>
      <c r="C50" s="408" t="s">
        <v>99</v>
      </c>
      <c r="D50" s="408">
        <v>13</v>
      </c>
      <c r="E50" s="409" t="s">
        <v>3140</v>
      </c>
      <c r="F50" s="409" t="s">
        <v>3141</v>
      </c>
      <c r="G50" s="408" t="s">
        <v>3142</v>
      </c>
      <c r="H50" s="408" t="s">
        <v>3143</v>
      </c>
      <c r="I50" s="408" t="s">
        <v>3144</v>
      </c>
      <c r="J50" s="430" t="s">
        <v>3145</v>
      </c>
      <c r="K50" s="408" t="s">
        <v>130</v>
      </c>
      <c r="L50" s="408"/>
      <c r="M50" s="410">
        <v>154500</v>
      </c>
      <c r="N50" s="410"/>
      <c r="O50" s="410">
        <v>154500</v>
      </c>
      <c r="P50" s="410"/>
      <c r="Q50" s="407" t="s">
        <v>3146</v>
      </c>
      <c r="R50" s="316" t="s">
        <v>3147</v>
      </c>
    </row>
    <row r="51" spans="1:18" s="304" customFormat="1" ht="133.5" customHeight="1" x14ac:dyDescent="0.25">
      <c r="A51" s="408">
        <v>45</v>
      </c>
      <c r="B51" s="408">
        <v>6</v>
      </c>
      <c r="C51" s="408" t="s">
        <v>3089</v>
      </c>
      <c r="D51" s="408">
        <v>4</v>
      </c>
      <c r="E51" s="409" t="s">
        <v>3148</v>
      </c>
      <c r="F51" s="409" t="s">
        <v>3149</v>
      </c>
      <c r="G51" s="408" t="s">
        <v>472</v>
      </c>
      <c r="H51" s="408" t="s">
        <v>3150</v>
      </c>
      <c r="I51" s="408" t="s">
        <v>3086</v>
      </c>
      <c r="J51" s="430" t="s">
        <v>3151</v>
      </c>
      <c r="K51" s="408" t="s">
        <v>136</v>
      </c>
      <c r="L51" s="408"/>
      <c r="M51" s="410">
        <v>140540</v>
      </c>
      <c r="N51" s="410"/>
      <c r="O51" s="410">
        <v>140540</v>
      </c>
      <c r="P51" s="410"/>
      <c r="Q51" s="407" t="s">
        <v>3152</v>
      </c>
      <c r="R51" s="316" t="s">
        <v>3153</v>
      </c>
    </row>
    <row r="52" spans="1:18" s="304" customFormat="1" ht="297.75" customHeight="1" x14ac:dyDescent="0.25">
      <c r="A52" s="408">
        <v>46</v>
      </c>
      <c r="B52" s="408">
        <v>2</v>
      </c>
      <c r="C52" s="408" t="s">
        <v>99</v>
      </c>
      <c r="D52" s="408">
        <v>10</v>
      </c>
      <c r="E52" s="409" t="s">
        <v>3154</v>
      </c>
      <c r="F52" s="409" t="s">
        <v>3155</v>
      </c>
      <c r="G52" s="408" t="s">
        <v>3156</v>
      </c>
      <c r="H52" s="408" t="s">
        <v>3157</v>
      </c>
      <c r="I52" s="408" t="s">
        <v>3158</v>
      </c>
      <c r="J52" s="430" t="s">
        <v>3159</v>
      </c>
      <c r="K52" s="408" t="s">
        <v>941</v>
      </c>
      <c r="L52" s="408"/>
      <c r="M52" s="410">
        <v>45091.37</v>
      </c>
      <c r="N52" s="410"/>
      <c r="O52" s="410">
        <v>45091.37</v>
      </c>
      <c r="P52" s="410"/>
      <c r="Q52" s="407" t="s">
        <v>3160</v>
      </c>
      <c r="R52" s="316" t="s">
        <v>1830</v>
      </c>
    </row>
    <row r="53" spans="1:18" s="304" customFormat="1" ht="271.5" customHeight="1" x14ac:dyDescent="0.25">
      <c r="A53" s="408">
        <v>47</v>
      </c>
      <c r="B53" s="408">
        <v>5</v>
      </c>
      <c r="C53" s="408" t="s">
        <v>719</v>
      </c>
      <c r="D53" s="408">
        <v>13</v>
      </c>
      <c r="E53" s="409" t="s">
        <v>3161</v>
      </c>
      <c r="F53" s="409" t="s">
        <v>3162</v>
      </c>
      <c r="G53" s="408" t="s">
        <v>3163</v>
      </c>
      <c r="H53" s="408" t="s">
        <v>3164</v>
      </c>
      <c r="I53" s="408" t="s">
        <v>3165</v>
      </c>
      <c r="J53" s="433" t="s">
        <v>3166</v>
      </c>
      <c r="K53" s="408" t="s">
        <v>130</v>
      </c>
      <c r="L53" s="408"/>
      <c r="M53" s="410">
        <v>116894.1</v>
      </c>
      <c r="N53" s="410"/>
      <c r="O53" s="410">
        <v>116894.1</v>
      </c>
      <c r="P53" s="410"/>
      <c r="Q53" s="407" t="s">
        <v>3167</v>
      </c>
      <c r="R53" s="316" t="s">
        <v>3168</v>
      </c>
    </row>
    <row r="54" spans="1:18" s="304" customFormat="1" ht="215.25" customHeight="1" x14ac:dyDescent="0.25">
      <c r="A54" s="408">
        <v>48</v>
      </c>
      <c r="B54" s="408">
        <v>5</v>
      </c>
      <c r="C54" s="408" t="s">
        <v>719</v>
      </c>
      <c r="D54" s="408">
        <v>13</v>
      </c>
      <c r="E54" s="409" t="s">
        <v>3169</v>
      </c>
      <c r="F54" s="409" t="s">
        <v>3170</v>
      </c>
      <c r="G54" s="408" t="s">
        <v>3171</v>
      </c>
      <c r="H54" s="408" t="s">
        <v>3172</v>
      </c>
      <c r="I54" s="408" t="s">
        <v>3173</v>
      </c>
      <c r="J54" s="430" t="s">
        <v>3174</v>
      </c>
      <c r="K54" s="408" t="s">
        <v>130</v>
      </c>
      <c r="L54" s="408"/>
      <c r="M54" s="410">
        <v>101480</v>
      </c>
      <c r="N54" s="410"/>
      <c r="O54" s="410">
        <v>101480</v>
      </c>
      <c r="P54" s="410"/>
      <c r="Q54" s="407" t="s">
        <v>3167</v>
      </c>
      <c r="R54" s="316" t="s">
        <v>3168</v>
      </c>
    </row>
    <row r="55" spans="1:18" s="304" customFormat="1" ht="257.25" customHeight="1" x14ac:dyDescent="0.25">
      <c r="A55" s="408">
        <v>49</v>
      </c>
      <c r="B55" s="408">
        <v>1</v>
      </c>
      <c r="C55" s="408" t="s">
        <v>146</v>
      </c>
      <c r="D55" s="408">
        <v>12</v>
      </c>
      <c r="E55" s="409" t="s">
        <v>3175</v>
      </c>
      <c r="F55" s="409" t="s">
        <v>3176</v>
      </c>
      <c r="G55" s="408" t="s">
        <v>3177</v>
      </c>
      <c r="H55" s="408" t="s">
        <v>3178</v>
      </c>
      <c r="I55" s="408" t="s">
        <v>3179</v>
      </c>
      <c r="J55" s="430" t="s">
        <v>3180</v>
      </c>
      <c r="K55" s="408" t="s">
        <v>161</v>
      </c>
      <c r="L55" s="408"/>
      <c r="M55" s="410">
        <v>625244.15</v>
      </c>
      <c r="N55" s="410"/>
      <c r="O55" s="410">
        <v>625244.15</v>
      </c>
      <c r="P55" s="410"/>
      <c r="Q55" s="407" t="s">
        <v>3181</v>
      </c>
      <c r="R55" s="316" t="s">
        <v>3182</v>
      </c>
    </row>
    <row r="56" spans="1:18" s="304" customFormat="1" ht="330.75" customHeight="1" x14ac:dyDescent="0.25">
      <c r="A56" s="408">
        <v>50</v>
      </c>
      <c r="B56" s="408">
        <v>6</v>
      </c>
      <c r="C56" s="408" t="s">
        <v>3089</v>
      </c>
      <c r="D56" s="408">
        <v>11</v>
      </c>
      <c r="E56" s="409" t="s">
        <v>3183</v>
      </c>
      <c r="F56" s="409" t="s">
        <v>3184</v>
      </c>
      <c r="G56" s="408" t="s">
        <v>3185</v>
      </c>
      <c r="H56" s="408" t="s">
        <v>3186</v>
      </c>
      <c r="I56" s="408" t="s">
        <v>3187</v>
      </c>
      <c r="J56" s="430" t="s">
        <v>3188</v>
      </c>
      <c r="K56" s="408" t="s">
        <v>130</v>
      </c>
      <c r="L56" s="408"/>
      <c r="M56" s="410">
        <v>181693.53</v>
      </c>
      <c r="N56" s="410"/>
      <c r="O56" s="410">
        <v>181693.53</v>
      </c>
      <c r="P56" s="410"/>
      <c r="Q56" s="407" t="s">
        <v>3189</v>
      </c>
      <c r="R56" s="316" t="s">
        <v>1830</v>
      </c>
    </row>
    <row r="57" spans="1:18" s="304" customFormat="1" ht="285" customHeight="1" x14ac:dyDescent="0.25">
      <c r="A57" s="408">
        <v>51</v>
      </c>
      <c r="B57" s="408">
        <v>2</v>
      </c>
      <c r="C57" s="408" t="s">
        <v>146</v>
      </c>
      <c r="D57" s="408">
        <v>12</v>
      </c>
      <c r="E57" s="409" t="s">
        <v>3190</v>
      </c>
      <c r="F57" s="409" t="s">
        <v>3191</v>
      </c>
      <c r="G57" s="408" t="s">
        <v>3192</v>
      </c>
      <c r="H57" s="408" t="s">
        <v>3193</v>
      </c>
      <c r="I57" s="408" t="s">
        <v>3194</v>
      </c>
      <c r="J57" s="430" t="s">
        <v>3195</v>
      </c>
      <c r="K57" s="408" t="s">
        <v>639</v>
      </c>
      <c r="L57" s="408"/>
      <c r="M57" s="410">
        <v>209720.76</v>
      </c>
      <c r="N57" s="410"/>
      <c r="O57" s="410">
        <v>209720.76</v>
      </c>
      <c r="P57" s="410"/>
      <c r="Q57" s="407" t="s">
        <v>154</v>
      </c>
      <c r="R57" s="316" t="s">
        <v>3196</v>
      </c>
    </row>
    <row r="58" spans="1:18" s="304" customFormat="1" ht="342" customHeight="1" x14ac:dyDescent="0.25">
      <c r="A58" s="408">
        <v>52</v>
      </c>
      <c r="B58" s="408">
        <v>3</v>
      </c>
      <c r="C58" s="408" t="s">
        <v>719</v>
      </c>
      <c r="D58" s="408">
        <v>6</v>
      </c>
      <c r="E58" s="409" t="s">
        <v>3197</v>
      </c>
      <c r="F58" s="409" t="s">
        <v>3198</v>
      </c>
      <c r="G58" s="408" t="s">
        <v>3129</v>
      </c>
      <c r="H58" s="408" t="s">
        <v>3199</v>
      </c>
      <c r="I58" s="408" t="s">
        <v>3200</v>
      </c>
      <c r="J58" s="430" t="s">
        <v>3201</v>
      </c>
      <c r="K58" s="408" t="s">
        <v>99</v>
      </c>
      <c r="L58" s="408"/>
      <c r="M58" s="410">
        <v>48068.68</v>
      </c>
      <c r="N58" s="410"/>
      <c r="O58" s="410">
        <v>48068.68</v>
      </c>
      <c r="P58" s="410"/>
      <c r="Q58" s="407" t="s">
        <v>154</v>
      </c>
      <c r="R58" s="316" t="s">
        <v>3196</v>
      </c>
    </row>
    <row r="59" spans="1:18" s="385" customFormat="1" ht="263.25" customHeight="1" x14ac:dyDescent="0.25">
      <c r="A59" s="408">
        <v>53</v>
      </c>
      <c r="B59" s="408">
        <v>6</v>
      </c>
      <c r="C59" s="408" t="s">
        <v>3202</v>
      </c>
      <c r="D59" s="408">
        <v>13</v>
      </c>
      <c r="E59" s="409" t="s">
        <v>3203</v>
      </c>
      <c r="F59" s="434" t="s">
        <v>3204</v>
      </c>
      <c r="G59" s="314" t="s">
        <v>3205</v>
      </c>
      <c r="H59" s="435" t="s">
        <v>3100</v>
      </c>
      <c r="I59" s="408" t="s">
        <v>3206</v>
      </c>
      <c r="J59" s="436" t="s">
        <v>3207</v>
      </c>
      <c r="K59" s="413" t="s">
        <v>130</v>
      </c>
      <c r="L59" s="408"/>
      <c r="M59" s="410">
        <v>40224.44</v>
      </c>
      <c r="N59" s="410"/>
      <c r="O59" s="410">
        <v>40224.44</v>
      </c>
      <c r="P59" s="410"/>
      <c r="Q59" s="407" t="s">
        <v>3208</v>
      </c>
      <c r="R59" s="316" t="s">
        <v>3209</v>
      </c>
    </row>
    <row r="60" spans="1:18" s="304" customFormat="1" ht="408.75" customHeight="1" x14ac:dyDescent="0.25">
      <c r="A60" s="408">
        <v>54</v>
      </c>
      <c r="B60" s="408">
        <v>1</v>
      </c>
      <c r="C60" s="408" t="s">
        <v>719</v>
      </c>
      <c r="D60" s="408">
        <v>6</v>
      </c>
      <c r="E60" s="409" t="s">
        <v>3210</v>
      </c>
      <c r="F60" s="409" t="s">
        <v>3211</v>
      </c>
      <c r="G60" s="408" t="s">
        <v>3212</v>
      </c>
      <c r="H60" s="408" t="s">
        <v>3213</v>
      </c>
      <c r="I60" s="408" t="s">
        <v>3214</v>
      </c>
      <c r="J60" s="430" t="s">
        <v>3215</v>
      </c>
      <c r="K60" s="408" t="s">
        <v>130</v>
      </c>
      <c r="L60" s="408"/>
      <c r="M60" s="410">
        <v>135046.85</v>
      </c>
      <c r="N60" s="410"/>
      <c r="O60" s="410">
        <v>135046.85</v>
      </c>
      <c r="P60" s="410"/>
      <c r="Q60" s="408" t="s">
        <v>842</v>
      </c>
      <c r="R60" s="326" t="s">
        <v>3216</v>
      </c>
    </row>
    <row r="61" spans="1:18" s="304" customFormat="1" ht="360" x14ac:dyDescent="0.25">
      <c r="A61" s="408">
        <v>55</v>
      </c>
      <c r="B61" s="408">
        <v>3</v>
      </c>
      <c r="C61" s="408" t="s">
        <v>719</v>
      </c>
      <c r="D61" s="408">
        <v>6</v>
      </c>
      <c r="E61" s="409" t="s">
        <v>3217</v>
      </c>
      <c r="F61" s="409" t="s">
        <v>3218</v>
      </c>
      <c r="G61" s="408" t="s">
        <v>3219</v>
      </c>
      <c r="H61" s="408" t="s">
        <v>3220</v>
      </c>
      <c r="I61" s="408" t="s">
        <v>3221</v>
      </c>
      <c r="J61" s="430" t="s">
        <v>3222</v>
      </c>
      <c r="K61" s="408" t="s">
        <v>130</v>
      </c>
      <c r="L61" s="408"/>
      <c r="M61" s="410">
        <v>225971</v>
      </c>
      <c r="N61" s="410"/>
      <c r="O61" s="410">
        <v>225971</v>
      </c>
      <c r="P61" s="410"/>
      <c r="Q61" s="407" t="s">
        <v>3223</v>
      </c>
      <c r="R61" s="316" t="s">
        <v>3224</v>
      </c>
    </row>
    <row r="62" spans="1:18" s="304" customFormat="1" ht="150" customHeight="1" x14ac:dyDescent="0.25">
      <c r="A62" s="408">
        <v>56</v>
      </c>
      <c r="B62" s="408">
        <v>1</v>
      </c>
      <c r="C62" s="408" t="s">
        <v>719</v>
      </c>
      <c r="D62" s="408">
        <v>13</v>
      </c>
      <c r="E62" s="409" t="s">
        <v>3225</v>
      </c>
      <c r="F62" s="409" t="s">
        <v>3226</v>
      </c>
      <c r="G62" s="408" t="s">
        <v>3227</v>
      </c>
      <c r="H62" s="408" t="s">
        <v>3228</v>
      </c>
      <c r="I62" s="408" t="s">
        <v>3229</v>
      </c>
      <c r="J62" s="430" t="s">
        <v>3230</v>
      </c>
      <c r="K62" s="408" t="s">
        <v>466</v>
      </c>
      <c r="L62" s="408"/>
      <c r="M62" s="410">
        <v>60257.07</v>
      </c>
      <c r="N62" s="410"/>
      <c r="O62" s="410">
        <v>60257.07</v>
      </c>
      <c r="P62" s="410"/>
      <c r="Q62" s="407" t="s">
        <v>3231</v>
      </c>
      <c r="R62" s="316" t="s">
        <v>3232</v>
      </c>
    </row>
    <row r="63" spans="1:18" s="304" customFormat="1" ht="195" x14ac:dyDescent="0.25">
      <c r="A63" s="408">
        <v>57</v>
      </c>
      <c r="B63" s="408">
        <v>6</v>
      </c>
      <c r="C63" s="408" t="s">
        <v>3089</v>
      </c>
      <c r="D63" s="408">
        <v>4</v>
      </c>
      <c r="E63" s="409" t="s">
        <v>3233</v>
      </c>
      <c r="F63" s="409" t="s">
        <v>3234</v>
      </c>
      <c r="G63" s="408" t="s">
        <v>3235</v>
      </c>
      <c r="H63" s="409" t="s">
        <v>3236</v>
      </c>
      <c r="I63" s="408" t="s">
        <v>59</v>
      </c>
      <c r="J63" s="430" t="s">
        <v>3237</v>
      </c>
      <c r="K63" s="408" t="s">
        <v>136</v>
      </c>
      <c r="L63" s="408"/>
      <c r="M63" s="410">
        <v>226181.34</v>
      </c>
      <c r="N63" s="410"/>
      <c r="O63" s="410">
        <v>226181.34</v>
      </c>
      <c r="P63" s="410"/>
      <c r="Q63" s="407" t="s">
        <v>3238</v>
      </c>
      <c r="R63" s="316" t="s">
        <v>3239</v>
      </c>
    </row>
    <row r="64" spans="1:18" s="304" customFormat="1" ht="210" x14ac:dyDescent="0.25">
      <c r="A64" s="408">
        <v>58</v>
      </c>
      <c r="B64" s="408">
        <v>3</v>
      </c>
      <c r="C64" s="408" t="s">
        <v>3240</v>
      </c>
      <c r="D64" s="408">
        <v>13</v>
      </c>
      <c r="E64" s="409" t="s">
        <v>3241</v>
      </c>
      <c r="F64" s="409" t="s">
        <v>3242</v>
      </c>
      <c r="G64" s="408" t="s">
        <v>2544</v>
      </c>
      <c r="H64" s="408" t="s">
        <v>3243</v>
      </c>
      <c r="I64" s="408" t="s">
        <v>3244</v>
      </c>
      <c r="J64" s="430" t="s">
        <v>3245</v>
      </c>
      <c r="K64" s="408" t="s">
        <v>130</v>
      </c>
      <c r="L64" s="408"/>
      <c r="M64" s="410">
        <v>78396.3</v>
      </c>
      <c r="N64" s="410"/>
      <c r="O64" s="410">
        <v>78396.3</v>
      </c>
      <c r="P64" s="410"/>
      <c r="Q64" s="407" t="s">
        <v>2391</v>
      </c>
      <c r="R64" s="316" t="s">
        <v>3246</v>
      </c>
    </row>
    <row r="65" spans="1:18" s="304" customFormat="1" ht="210" x14ac:dyDescent="0.25">
      <c r="A65" s="408">
        <v>59</v>
      </c>
      <c r="B65" s="408">
        <v>1</v>
      </c>
      <c r="C65" s="408" t="s">
        <v>719</v>
      </c>
      <c r="D65" s="408">
        <v>6</v>
      </c>
      <c r="E65" s="409" t="s">
        <v>3249</v>
      </c>
      <c r="F65" s="409" t="s">
        <v>3250</v>
      </c>
      <c r="G65" s="408" t="s">
        <v>3219</v>
      </c>
      <c r="H65" s="408" t="s">
        <v>3251</v>
      </c>
      <c r="I65" s="408" t="s">
        <v>3252</v>
      </c>
      <c r="J65" s="433" t="s">
        <v>3253</v>
      </c>
      <c r="K65" s="408" t="s">
        <v>466</v>
      </c>
      <c r="L65" s="408"/>
      <c r="M65" s="410">
        <v>140537.67000000001</v>
      </c>
      <c r="N65" s="410"/>
      <c r="O65" s="410">
        <v>140537.67000000001</v>
      </c>
      <c r="P65" s="410"/>
      <c r="Q65" s="407" t="s">
        <v>3254</v>
      </c>
      <c r="R65" s="316" t="s">
        <v>3248</v>
      </c>
    </row>
    <row r="66" spans="1:18" s="304" customFormat="1" ht="162" customHeight="1" x14ac:dyDescent="0.25">
      <c r="A66" s="408">
        <v>60</v>
      </c>
      <c r="B66" s="408">
        <v>2</v>
      </c>
      <c r="C66" s="408" t="s">
        <v>99</v>
      </c>
      <c r="D66" s="408">
        <v>10</v>
      </c>
      <c r="E66" s="409" t="s">
        <v>3255</v>
      </c>
      <c r="F66" s="409" t="s">
        <v>3256</v>
      </c>
      <c r="G66" s="408" t="s">
        <v>1719</v>
      </c>
      <c r="H66" s="408" t="s">
        <v>1720</v>
      </c>
      <c r="I66" s="408">
        <v>1</v>
      </c>
      <c r="J66" s="430" t="s">
        <v>3257</v>
      </c>
      <c r="K66" s="408" t="s">
        <v>136</v>
      </c>
      <c r="L66" s="413"/>
      <c r="M66" s="410">
        <v>38245</v>
      </c>
      <c r="N66" s="410"/>
      <c r="O66" s="410">
        <v>38245</v>
      </c>
      <c r="P66" s="410"/>
      <c r="Q66" s="407" t="s">
        <v>3258</v>
      </c>
      <c r="R66" s="316" t="s">
        <v>3259</v>
      </c>
    </row>
    <row r="67" spans="1:18" s="304" customFormat="1" ht="381.75" customHeight="1" x14ac:dyDescent="0.25">
      <c r="A67" s="408">
        <v>61</v>
      </c>
      <c r="B67" s="408">
        <v>3</v>
      </c>
      <c r="C67" s="408" t="s">
        <v>3202</v>
      </c>
      <c r="D67" s="408">
        <v>13</v>
      </c>
      <c r="E67" s="409" t="s">
        <v>3260</v>
      </c>
      <c r="F67" s="409" t="s">
        <v>3261</v>
      </c>
      <c r="G67" s="408" t="s">
        <v>3262</v>
      </c>
      <c r="H67" s="408" t="s">
        <v>3263</v>
      </c>
      <c r="I67" s="408" t="s">
        <v>3264</v>
      </c>
      <c r="J67" s="430" t="s">
        <v>3265</v>
      </c>
      <c r="K67" s="408" t="s">
        <v>130</v>
      </c>
      <c r="L67" s="408"/>
      <c r="M67" s="410">
        <v>329400</v>
      </c>
      <c r="N67" s="410"/>
      <c r="O67" s="410">
        <v>329400</v>
      </c>
      <c r="P67" s="410"/>
      <c r="Q67" s="407" t="s">
        <v>3266</v>
      </c>
      <c r="R67" s="316" t="s">
        <v>3267</v>
      </c>
    </row>
    <row r="68" spans="1:18" s="304" customFormat="1" ht="330" x14ac:dyDescent="0.25">
      <c r="A68" s="408">
        <v>62</v>
      </c>
      <c r="B68" s="408">
        <v>2</v>
      </c>
      <c r="C68" s="408" t="s">
        <v>719</v>
      </c>
      <c r="D68" s="408">
        <v>6</v>
      </c>
      <c r="E68" s="409" t="s">
        <v>3268</v>
      </c>
      <c r="F68" s="409" t="s">
        <v>3269</v>
      </c>
      <c r="G68" s="408" t="s">
        <v>3270</v>
      </c>
      <c r="H68" s="408" t="s">
        <v>3271</v>
      </c>
      <c r="I68" s="408" t="s">
        <v>3272</v>
      </c>
      <c r="J68" s="430" t="s">
        <v>3273</v>
      </c>
      <c r="K68" s="413" t="s">
        <v>466</v>
      </c>
      <c r="L68" s="408"/>
      <c r="M68" s="410">
        <v>28855.8</v>
      </c>
      <c r="N68" s="410"/>
      <c r="O68" s="410">
        <v>28855.8</v>
      </c>
      <c r="P68" s="410"/>
      <c r="Q68" s="407" t="s">
        <v>3274</v>
      </c>
      <c r="R68" s="316" t="s">
        <v>3275</v>
      </c>
    </row>
    <row r="69" spans="1:18" s="304" customFormat="1" ht="409.5" x14ac:dyDescent="0.25">
      <c r="A69" s="408">
        <v>63</v>
      </c>
      <c r="B69" s="408">
        <v>6</v>
      </c>
      <c r="C69" s="408" t="s">
        <v>3089</v>
      </c>
      <c r="D69" s="408">
        <v>11</v>
      </c>
      <c r="E69" s="409" t="s">
        <v>3276</v>
      </c>
      <c r="F69" s="409" t="s">
        <v>3277</v>
      </c>
      <c r="G69" s="408" t="s">
        <v>3278</v>
      </c>
      <c r="H69" s="408" t="s">
        <v>3279</v>
      </c>
      <c r="I69" s="408" t="s">
        <v>3280</v>
      </c>
      <c r="J69" s="437" t="s">
        <v>3281</v>
      </c>
      <c r="K69" s="408" t="s">
        <v>466</v>
      </c>
      <c r="L69" s="408"/>
      <c r="M69" s="410">
        <v>231922</v>
      </c>
      <c r="N69" s="410"/>
      <c r="O69" s="410">
        <v>231922</v>
      </c>
      <c r="P69" s="410"/>
      <c r="Q69" s="316" t="s">
        <v>3282</v>
      </c>
      <c r="R69" s="326" t="s">
        <v>3283</v>
      </c>
    </row>
    <row r="70" spans="1:18" s="304" customFormat="1" ht="225" x14ac:dyDescent="0.25">
      <c r="A70" s="408">
        <v>64</v>
      </c>
      <c r="B70" s="408">
        <v>1</v>
      </c>
      <c r="C70" s="408" t="s">
        <v>719</v>
      </c>
      <c r="D70" s="408">
        <v>6</v>
      </c>
      <c r="E70" s="409" t="s">
        <v>3284</v>
      </c>
      <c r="F70" s="409" t="s">
        <v>3285</v>
      </c>
      <c r="G70" s="408" t="s">
        <v>3286</v>
      </c>
      <c r="H70" s="408" t="s">
        <v>3287</v>
      </c>
      <c r="I70" s="408" t="s">
        <v>3288</v>
      </c>
      <c r="J70" s="430" t="s">
        <v>3289</v>
      </c>
      <c r="K70" s="408" t="s">
        <v>130</v>
      </c>
      <c r="L70" s="408"/>
      <c r="M70" s="410">
        <v>218630.7</v>
      </c>
      <c r="N70" s="410"/>
      <c r="O70" s="410">
        <v>218630.7</v>
      </c>
      <c r="P70" s="410"/>
      <c r="Q70" s="407" t="s">
        <v>842</v>
      </c>
      <c r="R70" s="316" t="s">
        <v>3290</v>
      </c>
    </row>
    <row r="71" spans="1:18" s="304" customFormat="1" ht="369" customHeight="1" x14ac:dyDescent="0.25">
      <c r="A71" s="408">
        <v>65</v>
      </c>
      <c r="B71" s="408">
        <v>6</v>
      </c>
      <c r="C71" s="408" t="s">
        <v>719</v>
      </c>
      <c r="D71" s="408">
        <v>6</v>
      </c>
      <c r="E71" s="409" t="s">
        <v>3291</v>
      </c>
      <c r="F71" s="409" t="s">
        <v>3292</v>
      </c>
      <c r="G71" s="408" t="s">
        <v>3293</v>
      </c>
      <c r="H71" s="438" t="s">
        <v>3294</v>
      </c>
      <c r="I71" s="438" t="s">
        <v>3295</v>
      </c>
      <c r="J71" s="430" t="s">
        <v>3296</v>
      </c>
      <c r="K71" s="408" t="s">
        <v>466</v>
      </c>
      <c r="L71" s="408"/>
      <c r="M71" s="410">
        <v>19898.55</v>
      </c>
      <c r="N71" s="410"/>
      <c r="O71" s="410">
        <v>19898.55</v>
      </c>
      <c r="P71" s="410"/>
      <c r="Q71" s="407" t="s">
        <v>3247</v>
      </c>
      <c r="R71" s="316" t="s">
        <v>3248</v>
      </c>
    </row>
    <row r="72" spans="1:18" s="304" customFormat="1" ht="409.5" x14ac:dyDescent="0.25">
      <c r="A72" s="408">
        <v>66</v>
      </c>
      <c r="B72" s="408">
        <v>3</v>
      </c>
      <c r="C72" s="408" t="s">
        <v>146</v>
      </c>
      <c r="D72" s="408">
        <v>10</v>
      </c>
      <c r="E72" s="409" t="s">
        <v>3297</v>
      </c>
      <c r="F72" s="409" t="s">
        <v>3298</v>
      </c>
      <c r="G72" s="408" t="s">
        <v>3299</v>
      </c>
      <c r="H72" s="408" t="s">
        <v>3432</v>
      </c>
      <c r="I72" s="408" t="s">
        <v>3300</v>
      </c>
      <c r="J72" s="430" t="s">
        <v>3301</v>
      </c>
      <c r="K72" s="408" t="s">
        <v>161</v>
      </c>
      <c r="L72" s="413"/>
      <c r="M72" s="410">
        <v>378545</v>
      </c>
      <c r="N72" s="410"/>
      <c r="O72" s="410">
        <v>378545</v>
      </c>
      <c r="P72" s="410"/>
      <c r="Q72" s="407" t="s">
        <v>3302</v>
      </c>
      <c r="R72" s="316" t="s">
        <v>3303</v>
      </c>
    </row>
    <row r="73" spans="1:18" s="311" customFormat="1" ht="409.5" customHeight="1" x14ac:dyDescent="0.25">
      <c r="A73" s="408">
        <v>67</v>
      </c>
      <c r="B73" s="408">
        <v>3</v>
      </c>
      <c r="C73" s="408" t="s">
        <v>3202</v>
      </c>
      <c r="D73" s="408">
        <v>13</v>
      </c>
      <c r="E73" s="409" t="s">
        <v>3304</v>
      </c>
      <c r="F73" s="418" t="s">
        <v>3305</v>
      </c>
      <c r="G73" s="408" t="s">
        <v>3306</v>
      </c>
      <c r="H73" s="408" t="s">
        <v>3307</v>
      </c>
      <c r="I73" s="408" t="s">
        <v>3308</v>
      </c>
      <c r="J73" s="430" t="s">
        <v>3309</v>
      </c>
      <c r="K73" s="408" t="s">
        <v>161</v>
      </c>
      <c r="L73" s="408"/>
      <c r="M73" s="410">
        <v>313019.88</v>
      </c>
      <c r="N73" s="410"/>
      <c r="O73" s="410">
        <v>313019.88</v>
      </c>
      <c r="P73" s="410"/>
      <c r="Q73" s="407" t="s">
        <v>3310</v>
      </c>
      <c r="R73" s="316" t="s">
        <v>3311</v>
      </c>
    </row>
    <row r="74" spans="1:18" s="304" customFormat="1" ht="210" x14ac:dyDescent="0.25">
      <c r="A74" s="408">
        <v>68</v>
      </c>
      <c r="B74" s="408">
        <v>2</v>
      </c>
      <c r="C74" s="408" t="s">
        <v>719</v>
      </c>
      <c r="D74" s="408">
        <v>13</v>
      </c>
      <c r="E74" s="409" t="s">
        <v>3312</v>
      </c>
      <c r="F74" s="409" t="s">
        <v>3313</v>
      </c>
      <c r="G74" s="408" t="s">
        <v>472</v>
      </c>
      <c r="H74" s="408" t="s">
        <v>3150</v>
      </c>
      <c r="I74" s="408" t="s">
        <v>3314</v>
      </c>
      <c r="J74" s="430" t="s">
        <v>3315</v>
      </c>
      <c r="K74" s="408" t="s">
        <v>136</v>
      </c>
      <c r="L74" s="408"/>
      <c r="M74" s="410">
        <v>87144</v>
      </c>
      <c r="N74" s="410"/>
      <c r="O74" s="410">
        <v>87144</v>
      </c>
      <c r="P74" s="410"/>
      <c r="Q74" s="407" t="s">
        <v>910</v>
      </c>
      <c r="R74" s="438" t="s">
        <v>3316</v>
      </c>
    </row>
    <row r="75" spans="1:18" s="304" customFormat="1" ht="264.75" customHeight="1" x14ac:dyDescent="0.25">
      <c r="A75" s="408">
        <v>69</v>
      </c>
      <c r="B75" s="408">
        <v>1</v>
      </c>
      <c r="C75" s="408" t="s">
        <v>146</v>
      </c>
      <c r="D75" s="408">
        <v>12</v>
      </c>
      <c r="E75" s="409" t="s">
        <v>3317</v>
      </c>
      <c r="F75" s="409" t="s">
        <v>3318</v>
      </c>
      <c r="G75" s="408" t="s">
        <v>3319</v>
      </c>
      <c r="H75" s="408" t="s">
        <v>3320</v>
      </c>
      <c r="I75" s="408" t="s">
        <v>3321</v>
      </c>
      <c r="J75" s="430" t="s">
        <v>3322</v>
      </c>
      <c r="K75" s="408" t="s">
        <v>146</v>
      </c>
      <c r="L75" s="408"/>
      <c r="M75" s="410">
        <v>43332.55</v>
      </c>
      <c r="N75" s="410"/>
      <c r="O75" s="410">
        <v>43332.55</v>
      </c>
      <c r="P75" s="410"/>
      <c r="Q75" s="407" t="s">
        <v>3323</v>
      </c>
      <c r="R75" s="438" t="s">
        <v>3324</v>
      </c>
    </row>
    <row r="76" spans="1:18" s="304" customFormat="1" ht="180" x14ac:dyDescent="0.25">
      <c r="A76" s="408">
        <v>70</v>
      </c>
      <c r="B76" s="408">
        <v>6</v>
      </c>
      <c r="C76" s="408" t="s">
        <v>3089</v>
      </c>
      <c r="D76" s="408">
        <v>11</v>
      </c>
      <c r="E76" s="409" t="s">
        <v>3325</v>
      </c>
      <c r="F76" s="409" t="s">
        <v>3326</v>
      </c>
      <c r="G76" s="408" t="s">
        <v>2609</v>
      </c>
      <c r="H76" s="408" t="s">
        <v>3327</v>
      </c>
      <c r="I76" s="408" t="s">
        <v>3328</v>
      </c>
      <c r="J76" s="430" t="s">
        <v>3329</v>
      </c>
      <c r="K76" s="408" t="s">
        <v>130</v>
      </c>
      <c r="L76" s="408"/>
      <c r="M76" s="410">
        <v>131516.32</v>
      </c>
      <c r="N76" s="410"/>
      <c r="O76" s="410">
        <v>131516.32</v>
      </c>
      <c r="P76" s="410"/>
      <c r="Q76" s="407" t="s">
        <v>3330</v>
      </c>
      <c r="R76" s="438" t="s">
        <v>3331</v>
      </c>
    </row>
    <row r="77" spans="1:18" s="304" customFormat="1" ht="151.5" customHeight="1" x14ac:dyDescent="0.25">
      <c r="A77" s="408">
        <v>71</v>
      </c>
      <c r="B77" s="408">
        <v>1</v>
      </c>
      <c r="C77" s="408" t="s">
        <v>719</v>
      </c>
      <c r="D77" s="408">
        <v>6</v>
      </c>
      <c r="E77" s="409" t="s">
        <v>3332</v>
      </c>
      <c r="F77" s="409" t="s">
        <v>3333</v>
      </c>
      <c r="G77" s="408" t="s">
        <v>3334</v>
      </c>
      <c r="H77" s="408" t="s">
        <v>3335</v>
      </c>
      <c r="I77" s="408" t="s">
        <v>3336</v>
      </c>
      <c r="J77" s="430" t="s">
        <v>3337</v>
      </c>
      <c r="K77" s="408" t="s">
        <v>69</v>
      </c>
      <c r="L77" s="408"/>
      <c r="M77" s="410">
        <v>10890.5</v>
      </c>
      <c r="N77" s="410"/>
      <c r="O77" s="410">
        <v>10350</v>
      </c>
      <c r="P77" s="410"/>
      <c r="Q77" s="407" t="s">
        <v>3338</v>
      </c>
      <c r="R77" s="438" t="s">
        <v>3339</v>
      </c>
    </row>
    <row r="78" spans="1:18" s="304" customFormat="1" ht="252" customHeight="1" x14ac:dyDescent="0.25">
      <c r="A78" s="408">
        <v>72</v>
      </c>
      <c r="B78" s="408">
        <v>3</v>
      </c>
      <c r="C78" s="408" t="s">
        <v>3105</v>
      </c>
      <c r="D78" s="408">
        <v>6</v>
      </c>
      <c r="E78" s="409" t="s">
        <v>3433</v>
      </c>
      <c r="F78" s="409" t="s">
        <v>3340</v>
      </c>
      <c r="G78" s="408" t="s">
        <v>3341</v>
      </c>
      <c r="H78" s="408" t="s">
        <v>3342</v>
      </c>
      <c r="I78" s="408" t="s">
        <v>3343</v>
      </c>
      <c r="J78" s="430" t="s">
        <v>3344</v>
      </c>
      <c r="K78" s="408" t="s">
        <v>466</v>
      </c>
      <c r="L78" s="408"/>
      <c r="M78" s="410">
        <v>155843.38</v>
      </c>
      <c r="N78" s="410"/>
      <c r="O78" s="410">
        <v>155843.38</v>
      </c>
      <c r="P78" s="410"/>
      <c r="Q78" s="407" t="s">
        <v>3345</v>
      </c>
      <c r="R78" s="438" t="s">
        <v>3346</v>
      </c>
    </row>
    <row r="79" spans="1:18" s="304" customFormat="1" ht="263.25" customHeight="1" x14ac:dyDescent="0.25">
      <c r="A79" s="408">
        <v>73</v>
      </c>
      <c r="B79" s="408">
        <v>1</v>
      </c>
      <c r="C79" s="408" t="s">
        <v>146</v>
      </c>
      <c r="D79" s="408">
        <v>10</v>
      </c>
      <c r="E79" s="409" t="s">
        <v>3347</v>
      </c>
      <c r="F79" s="409" t="s">
        <v>3348</v>
      </c>
      <c r="G79" s="408" t="s">
        <v>3349</v>
      </c>
      <c r="H79" s="408" t="s">
        <v>3350</v>
      </c>
      <c r="I79" s="408" t="s">
        <v>3351</v>
      </c>
      <c r="J79" s="430" t="s">
        <v>3352</v>
      </c>
      <c r="K79" s="408" t="s">
        <v>639</v>
      </c>
      <c r="L79" s="408"/>
      <c r="M79" s="410">
        <v>178034.78</v>
      </c>
      <c r="N79" s="410"/>
      <c r="O79" s="410">
        <v>178034.78</v>
      </c>
      <c r="P79" s="410"/>
      <c r="Q79" s="407" t="s">
        <v>257</v>
      </c>
      <c r="R79" s="438" t="s">
        <v>3353</v>
      </c>
    </row>
    <row r="80" spans="1:18" s="304" customFormat="1" ht="162.75" customHeight="1" x14ac:dyDescent="0.25">
      <c r="A80" s="408">
        <v>74</v>
      </c>
      <c r="B80" s="408">
        <v>1</v>
      </c>
      <c r="C80" s="408" t="s">
        <v>719</v>
      </c>
      <c r="D80" s="408">
        <v>6</v>
      </c>
      <c r="E80" s="409" t="s">
        <v>3354</v>
      </c>
      <c r="F80" s="409" t="s">
        <v>3355</v>
      </c>
      <c r="G80" s="408" t="s">
        <v>2544</v>
      </c>
      <c r="H80" s="408" t="s">
        <v>3150</v>
      </c>
      <c r="I80" s="408" t="s">
        <v>3356</v>
      </c>
      <c r="J80" s="430" t="s">
        <v>3357</v>
      </c>
      <c r="K80" s="408" t="s">
        <v>161</v>
      </c>
      <c r="L80" s="408"/>
      <c r="M80" s="410">
        <v>151411.78</v>
      </c>
      <c r="N80" s="410"/>
      <c r="O80" s="410">
        <v>151411.78</v>
      </c>
      <c r="P80" s="410"/>
      <c r="Q80" s="407" t="s">
        <v>247</v>
      </c>
      <c r="R80" s="438" t="s">
        <v>3358</v>
      </c>
    </row>
    <row r="81" spans="1:18" s="304" customFormat="1" ht="375" x14ac:dyDescent="0.25">
      <c r="A81" s="408">
        <v>75</v>
      </c>
      <c r="B81" s="408">
        <v>2</v>
      </c>
      <c r="C81" s="408" t="s">
        <v>719</v>
      </c>
      <c r="D81" s="408">
        <v>9</v>
      </c>
      <c r="E81" s="409" t="s">
        <v>3359</v>
      </c>
      <c r="F81" s="409" t="s">
        <v>3360</v>
      </c>
      <c r="G81" s="408" t="s">
        <v>3361</v>
      </c>
      <c r="H81" s="408" t="s">
        <v>3362</v>
      </c>
      <c r="I81" s="408" t="s">
        <v>3363</v>
      </c>
      <c r="J81" s="430" t="s">
        <v>3364</v>
      </c>
      <c r="K81" s="408" t="s">
        <v>466</v>
      </c>
      <c r="L81" s="408"/>
      <c r="M81" s="410">
        <v>60290.1</v>
      </c>
      <c r="N81" s="410"/>
      <c r="O81" s="410">
        <v>49023.78</v>
      </c>
      <c r="P81" s="410"/>
      <c r="Q81" s="407" t="s">
        <v>3365</v>
      </c>
      <c r="R81" s="438" t="s">
        <v>3366</v>
      </c>
    </row>
    <row r="82" spans="1:18" s="304" customFormat="1" ht="315" x14ac:dyDescent="0.25">
      <c r="A82" s="408">
        <v>76</v>
      </c>
      <c r="B82" s="408">
        <v>2</v>
      </c>
      <c r="C82" s="408" t="s">
        <v>3089</v>
      </c>
      <c r="D82" s="408">
        <v>11</v>
      </c>
      <c r="E82" s="409" t="s">
        <v>3367</v>
      </c>
      <c r="F82" s="409" t="s">
        <v>3368</v>
      </c>
      <c r="G82" s="408" t="s">
        <v>3369</v>
      </c>
      <c r="H82" s="408" t="s">
        <v>3370</v>
      </c>
      <c r="I82" s="408" t="s">
        <v>3371</v>
      </c>
      <c r="J82" s="430" t="s">
        <v>3372</v>
      </c>
      <c r="K82" s="408" t="s">
        <v>130</v>
      </c>
      <c r="L82" s="408"/>
      <c r="M82" s="410">
        <v>185853</v>
      </c>
      <c r="N82" s="410"/>
      <c r="O82" s="410">
        <v>185853</v>
      </c>
      <c r="P82" s="410"/>
      <c r="Q82" s="407" t="s">
        <v>3373</v>
      </c>
      <c r="R82" s="438" t="s">
        <v>3374</v>
      </c>
    </row>
    <row r="83" spans="1:18" s="304" customFormat="1" ht="409.6" customHeight="1" x14ac:dyDescent="0.25">
      <c r="A83" s="408">
        <v>77</v>
      </c>
      <c r="B83" s="408">
        <v>4</v>
      </c>
      <c r="C83" s="408" t="s">
        <v>3202</v>
      </c>
      <c r="D83" s="408">
        <v>13</v>
      </c>
      <c r="E83" s="409" t="s">
        <v>3375</v>
      </c>
      <c r="F83" s="409" t="s">
        <v>3376</v>
      </c>
      <c r="G83" s="408" t="s">
        <v>3377</v>
      </c>
      <c r="H83" s="408" t="s">
        <v>3378</v>
      </c>
      <c r="I83" s="408" t="s">
        <v>3379</v>
      </c>
      <c r="J83" s="430" t="s">
        <v>3380</v>
      </c>
      <c r="K83" s="408" t="s">
        <v>130</v>
      </c>
      <c r="L83" s="408"/>
      <c r="M83" s="410">
        <v>21379.13</v>
      </c>
      <c r="N83" s="410"/>
      <c r="O83" s="410">
        <v>18657.18</v>
      </c>
      <c r="P83" s="410"/>
      <c r="Q83" s="407" t="s">
        <v>3381</v>
      </c>
      <c r="R83" s="438" t="s">
        <v>3382</v>
      </c>
    </row>
    <row r="84" spans="1:18" s="590" customFormat="1" ht="225" x14ac:dyDescent="0.25">
      <c r="A84" s="580">
        <v>78</v>
      </c>
      <c r="B84" s="580" t="s">
        <v>3383</v>
      </c>
      <c r="C84" s="580">
        <v>1</v>
      </c>
      <c r="D84" s="580">
        <v>3</v>
      </c>
      <c r="E84" s="581" t="s">
        <v>3384</v>
      </c>
      <c r="F84" s="581" t="s">
        <v>3385</v>
      </c>
      <c r="G84" s="580" t="s">
        <v>915</v>
      </c>
      <c r="H84" s="580" t="s">
        <v>1583</v>
      </c>
      <c r="I84" s="580" t="s">
        <v>3386</v>
      </c>
      <c r="J84" s="581" t="s">
        <v>3387</v>
      </c>
      <c r="K84" s="593" t="s">
        <v>136</v>
      </c>
      <c r="L84" s="580" t="s">
        <v>719</v>
      </c>
      <c r="M84" s="582">
        <v>5000</v>
      </c>
      <c r="N84" s="582">
        <v>45000</v>
      </c>
      <c r="O84" s="596">
        <v>5000</v>
      </c>
      <c r="P84" s="596">
        <v>45000</v>
      </c>
      <c r="Q84" s="580" t="s">
        <v>3388</v>
      </c>
      <c r="R84" s="364" t="s">
        <v>2929</v>
      </c>
    </row>
    <row r="85" spans="1:18" s="590" customFormat="1" ht="225" x14ac:dyDescent="0.25">
      <c r="A85" s="580">
        <v>79</v>
      </c>
      <c r="B85" s="580">
        <v>6</v>
      </c>
      <c r="C85" s="580">
        <v>5</v>
      </c>
      <c r="D85" s="580">
        <v>11</v>
      </c>
      <c r="E85" s="581" t="s">
        <v>3389</v>
      </c>
      <c r="F85" s="581" t="s">
        <v>3390</v>
      </c>
      <c r="G85" s="580" t="s">
        <v>173</v>
      </c>
      <c r="H85" s="580" t="s">
        <v>3391</v>
      </c>
      <c r="I85" s="580">
        <v>1</v>
      </c>
      <c r="J85" s="581" t="s">
        <v>3392</v>
      </c>
      <c r="K85" s="593" t="s">
        <v>105</v>
      </c>
      <c r="L85" s="593" t="s">
        <v>153</v>
      </c>
      <c r="M85" s="582">
        <v>199999</v>
      </c>
      <c r="N85" s="582">
        <v>0</v>
      </c>
      <c r="O85" s="582">
        <v>199999</v>
      </c>
      <c r="P85" s="596">
        <v>0</v>
      </c>
      <c r="Q85" s="580" t="s">
        <v>2997</v>
      </c>
      <c r="R85" s="364" t="s">
        <v>2929</v>
      </c>
    </row>
    <row r="86" spans="1:18" s="394" customFormat="1" x14ac:dyDescent="0.25">
      <c r="B86" s="393"/>
      <c r="C86" s="393"/>
      <c r="D86" s="393"/>
      <c r="F86" s="419"/>
      <c r="G86" s="393"/>
      <c r="H86" s="393"/>
      <c r="I86" s="393"/>
      <c r="K86" s="393"/>
      <c r="L86" s="393"/>
      <c r="M86" s="414"/>
      <c r="N86" s="414"/>
      <c r="O86" s="414"/>
      <c r="P86" s="414"/>
      <c r="Q86" s="419"/>
    </row>
    <row r="87" spans="1:18" s="394" customFormat="1" x14ac:dyDescent="0.25">
      <c r="B87" s="393"/>
      <c r="C87" s="393"/>
      <c r="D87" s="393"/>
      <c r="F87" s="419"/>
      <c r="G87" s="393"/>
      <c r="H87" s="393"/>
      <c r="I87" s="393"/>
      <c r="K87" s="393"/>
      <c r="L87" s="393"/>
      <c r="M87" s="414"/>
      <c r="N87" s="414"/>
      <c r="O87" s="414"/>
      <c r="P87" s="414"/>
      <c r="Q87" s="419"/>
    </row>
    <row r="88" spans="1:18" s="394" customFormat="1" x14ac:dyDescent="0.25">
      <c r="B88" s="393"/>
      <c r="C88" s="393"/>
      <c r="D88" s="393"/>
      <c r="F88" s="419"/>
      <c r="G88" s="393"/>
      <c r="H88" s="393"/>
      <c r="I88" s="393"/>
      <c r="J88" s="419"/>
      <c r="K88" s="393"/>
      <c r="L88" s="514"/>
      <c r="M88" s="757" t="s">
        <v>618</v>
      </c>
      <c r="N88" s="757"/>
      <c r="O88" s="757" t="s">
        <v>619</v>
      </c>
      <c r="P88" s="758"/>
      <c r="Q88" s="419"/>
    </row>
    <row r="89" spans="1:18" s="394" customFormat="1" x14ac:dyDescent="0.25">
      <c r="B89" s="393"/>
      <c r="C89" s="393"/>
      <c r="D89" s="393"/>
      <c r="F89" s="419"/>
      <c r="G89" s="393"/>
      <c r="H89" s="393"/>
      <c r="I89" s="393"/>
      <c r="J89" s="419"/>
      <c r="K89" s="393"/>
      <c r="L89" s="514"/>
      <c r="M89" s="523" t="s">
        <v>620</v>
      </c>
      <c r="N89" s="464" t="s">
        <v>621</v>
      </c>
      <c r="O89" s="464" t="s">
        <v>620</v>
      </c>
      <c r="P89" s="464" t="s">
        <v>621</v>
      </c>
      <c r="Q89" s="419"/>
    </row>
    <row r="90" spans="1:18" s="394" customFormat="1" x14ac:dyDescent="0.25">
      <c r="B90" s="393"/>
      <c r="C90" s="393"/>
      <c r="D90" s="393"/>
      <c r="F90" s="419"/>
      <c r="G90" s="393"/>
      <c r="H90" s="393"/>
      <c r="I90" s="393"/>
      <c r="J90" s="419"/>
      <c r="K90" s="393"/>
      <c r="L90" s="599"/>
      <c r="M90" s="598">
        <v>37</v>
      </c>
      <c r="N90" s="440">
        <v>11025398.550000001</v>
      </c>
      <c r="O90" s="439">
        <v>42</v>
      </c>
      <c r="P90" s="440">
        <v>6751066.04</v>
      </c>
      <c r="Q90" s="419"/>
    </row>
    <row r="91" spans="1:18" s="394" customFormat="1" x14ac:dyDescent="0.25">
      <c r="B91" s="393"/>
      <c r="C91" s="393"/>
      <c r="D91" s="393"/>
      <c r="F91" s="419"/>
      <c r="G91" s="393"/>
      <c r="H91" s="393"/>
      <c r="I91" s="393"/>
      <c r="J91" s="419"/>
      <c r="K91" s="393"/>
      <c r="L91" s="289"/>
      <c r="Q91" s="419"/>
    </row>
    <row r="92" spans="1:18" s="394" customFormat="1" x14ac:dyDescent="0.25">
      <c r="B92" s="393"/>
      <c r="C92" s="393"/>
      <c r="D92" s="393"/>
      <c r="F92" s="419"/>
      <c r="G92" s="393"/>
      <c r="H92" s="393"/>
      <c r="I92" s="393"/>
      <c r="J92" s="419"/>
      <c r="K92" s="393"/>
      <c r="L92" s="393"/>
      <c r="Q92" s="419"/>
    </row>
    <row r="93" spans="1:18" s="394" customFormat="1" x14ac:dyDescent="0.25">
      <c r="B93" s="393"/>
      <c r="C93" s="393"/>
      <c r="D93" s="393"/>
      <c r="G93" s="393"/>
      <c r="H93" s="393"/>
      <c r="I93" s="393"/>
      <c r="K93" s="393"/>
      <c r="L93" s="393"/>
      <c r="Q93" s="419"/>
    </row>
    <row r="94" spans="1:18" s="394" customFormat="1" x14ac:dyDescent="0.25">
      <c r="B94" s="393"/>
      <c r="C94" s="393"/>
      <c r="D94" s="393"/>
      <c r="G94" s="393"/>
      <c r="H94" s="393"/>
      <c r="I94" s="393"/>
      <c r="K94" s="393"/>
      <c r="L94" s="393"/>
      <c r="Q94" s="419"/>
    </row>
    <row r="95" spans="1:18" s="394" customFormat="1" x14ac:dyDescent="0.25">
      <c r="B95" s="393"/>
      <c r="C95" s="393"/>
      <c r="D95" s="393"/>
      <c r="G95" s="393"/>
      <c r="H95" s="393"/>
      <c r="I95" s="393"/>
      <c r="K95" s="393"/>
      <c r="L95" s="393"/>
      <c r="Q95" s="419"/>
    </row>
    <row r="96" spans="1:18" s="394" customFormat="1" x14ac:dyDescent="0.25">
      <c r="B96" s="393"/>
      <c r="C96" s="393"/>
      <c r="D96" s="393"/>
      <c r="G96" s="393"/>
      <c r="H96" s="393"/>
      <c r="I96" s="393"/>
      <c r="K96" s="393"/>
      <c r="L96" s="393"/>
      <c r="Q96" s="419"/>
    </row>
    <row r="97" spans="2:17" s="394" customFormat="1" x14ac:dyDescent="0.25">
      <c r="B97" s="393"/>
      <c r="C97" s="393"/>
      <c r="D97" s="393"/>
      <c r="G97" s="393"/>
      <c r="H97" s="393"/>
      <c r="I97" s="393"/>
      <c r="K97" s="393"/>
      <c r="L97" s="393"/>
      <c r="Q97" s="419"/>
    </row>
    <row r="98" spans="2:17" s="394" customFormat="1" x14ac:dyDescent="0.25">
      <c r="B98" s="393"/>
      <c r="C98" s="393"/>
      <c r="D98" s="393"/>
      <c r="G98" s="393"/>
      <c r="H98" s="393"/>
      <c r="I98" s="393"/>
      <c r="K98" s="393"/>
      <c r="L98" s="393"/>
      <c r="Q98" s="419"/>
    </row>
    <row r="99" spans="2:17" s="394" customFormat="1" x14ac:dyDescent="0.25">
      <c r="B99" s="393"/>
      <c r="C99" s="393"/>
      <c r="D99" s="393"/>
      <c r="G99" s="393"/>
      <c r="H99" s="393"/>
      <c r="I99" s="393"/>
      <c r="K99" s="393"/>
      <c r="L99" s="393"/>
      <c r="Q99" s="419"/>
    </row>
    <row r="100" spans="2:17" s="394" customFormat="1" x14ac:dyDescent="0.25">
      <c r="B100" s="393"/>
      <c r="C100" s="393"/>
      <c r="D100" s="393"/>
      <c r="G100" s="393"/>
      <c r="H100" s="393"/>
      <c r="I100" s="393"/>
      <c r="K100" s="393"/>
      <c r="L100" s="393"/>
      <c r="Q100" s="419"/>
    </row>
    <row r="101" spans="2:17" s="394" customFormat="1" x14ac:dyDescent="0.25">
      <c r="B101" s="393"/>
      <c r="C101" s="393"/>
      <c r="D101" s="393"/>
      <c r="G101" s="393"/>
      <c r="H101" s="393"/>
      <c r="I101" s="393"/>
      <c r="K101" s="393"/>
      <c r="L101" s="393"/>
      <c r="Q101" s="419"/>
    </row>
    <row r="102" spans="2:17" s="394" customFormat="1" x14ac:dyDescent="0.25">
      <c r="B102" s="393"/>
      <c r="C102" s="393"/>
      <c r="D102" s="393"/>
      <c r="G102" s="393"/>
      <c r="H102" s="393"/>
      <c r="I102" s="393"/>
      <c r="K102" s="393"/>
      <c r="L102" s="393"/>
      <c r="Q102" s="419"/>
    </row>
    <row r="103" spans="2:17" s="394" customFormat="1" x14ac:dyDescent="0.25">
      <c r="B103" s="393"/>
      <c r="C103" s="393"/>
      <c r="D103" s="393"/>
      <c r="G103" s="393"/>
      <c r="H103" s="393"/>
      <c r="I103" s="393"/>
      <c r="K103" s="393"/>
      <c r="L103" s="393"/>
      <c r="Q103" s="419"/>
    </row>
    <row r="104" spans="2:17" s="394" customFormat="1" x14ac:dyDescent="0.25">
      <c r="B104" s="393"/>
      <c r="C104" s="393"/>
      <c r="D104" s="393"/>
      <c r="G104" s="393"/>
      <c r="H104" s="393"/>
      <c r="I104" s="393"/>
      <c r="K104" s="393"/>
      <c r="L104" s="393"/>
      <c r="Q104" s="419"/>
    </row>
    <row r="105" spans="2:17" s="394" customFormat="1" x14ac:dyDescent="0.25">
      <c r="B105" s="393"/>
      <c r="C105" s="393"/>
      <c r="D105" s="393"/>
      <c r="G105" s="393"/>
      <c r="H105" s="393"/>
      <c r="I105" s="393"/>
      <c r="K105" s="393"/>
      <c r="L105" s="393"/>
      <c r="Q105" s="419"/>
    </row>
    <row r="106" spans="2:17" s="394" customFormat="1" x14ac:dyDescent="0.25">
      <c r="B106" s="393"/>
      <c r="C106" s="393"/>
      <c r="D106" s="393"/>
      <c r="G106" s="393"/>
      <c r="H106" s="393"/>
      <c r="I106" s="393"/>
      <c r="K106" s="393"/>
      <c r="L106" s="393"/>
      <c r="Q106" s="419"/>
    </row>
    <row r="107" spans="2:17" s="394" customFormat="1" x14ac:dyDescent="0.25">
      <c r="B107" s="393"/>
      <c r="C107" s="393"/>
      <c r="D107" s="393"/>
      <c r="G107" s="393"/>
      <c r="H107" s="393"/>
      <c r="I107" s="393"/>
      <c r="K107" s="393"/>
      <c r="L107" s="393"/>
      <c r="Q107" s="419"/>
    </row>
    <row r="108" spans="2:17" s="394" customFormat="1" x14ac:dyDescent="0.25">
      <c r="B108" s="393"/>
      <c r="C108" s="393"/>
      <c r="D108" s="393"/>
      <c r="G108" s="393"/>
      <c r="H108" s="393"/>
      <c r="I108" s="393"/>
      <c r="K108" s="393"/>
      <c r="L108" s="393"/>
      <c r="Q108" s="419"/>
    </row>
    <row r="109" spans="2:17" s="394" customFormat="1" x14ac:dyDescent="0.25">
      <c r="B109" s="393"/>
      <c r="C109" s="393"/>
      <c r="D109" s="393"/>
      <c r="G109" s="393"/>
      <c r="H109" s="393"/>
      <c r="I109" s="393"/>
      <c r="K109" s="393"/>
      <c r="L109" s="393"/>
      <c r="Q109" s="419"/>
    </row>
    <row r="110" spans="2:17" s="394" customFormat="1" x14ac:dyDescent="0.25">
      <c r="B110" s="393"/>
      <c r="C110" s="393"/>
      <c r="D110" s="393"/>
      <c r="G110" s="393"/>
      <c r="H110" s="393"/>
      <c r="I110" s="393"/>
      <c r="K110" s="393"/>
      <c r="L110" s="393"/>
      <c r="Q110" s="419"/>
    </row>
    <row r="111" spans="2:17" s="394" customFormat="1" x14ac:dyDescent="0.25">
      <c r="B111" s="393"/>
      <c r="C111" s="393"/>
      <c r="D111" s="393"/>
      <c r="G111" s="393"/>
      <c r="H111" s="393"/>
      <c r="I111" s="393"/>
      <c r="K111" s="393"/>
      <c r="L111" s="393"/>
      <c r="Q111" s="419"/>
    </row>
    <row r="112" spans="2:17" s="394" customFormat="1" x14ac:dyDescent="0.25">
      <c r="B112" s="393"/>
      <c r="C112" s="393"/>
      <c r="D112" s="393"/>
      <c r="G112" s="393"/>
      <c r="H112" s="393"/>
      <c r="I112" s="393"/>
      <c r="K112" s="393"/>
      <c r="L112" s="393"/>
      <c r="Q112" s="419"/>
    </row>
    <row r="113" spans="2:17" s="394" customFormat="1" x14ac:dyDescent="0.25">
      <c r="B113" s="393"/>
      <c r="C113" s="393"/>
      <c r="D113" s="393"/>
      <c r="G113" s="393"/>
      <c r="H113" s="393"/>
      <c r="I113" s="393"/>
      <c r="K113" s="393"/>
      <c r="L113" s="393"/>
      <c r="Q113" s="419"/>
    </row>
    <row r="114" spans="2:17" s="394" customFormat="1" x14ac:dyDescent="0.25">
      <c r="B114" s="393"/>
      <c r="C114" s="393"/>
      <c r="D114" s="393"/>
      <c r="G114" s="393"/>
      <c r="H114" s="393"/>
      <c r="I114" s="393"/>
      <c r="K114" s="393"/>
      <c r="L114" s="393"/>
      <c r="Q114" s="419"/>
    </row>
    <row r="115" spans="2:17" s="394" customFormat="1" x14ac:dyDescent="0.25">
      <c r="B115" s="393"/>
      <c r="C115" s="393"/>
      <c r="D115" s="393"/>
      <c r="G115" s="393"/>
      <c r="H115" s="393"/>
      <c r="I115" s="393"/>
      <c r="K115" s="393"/>
      <c r="L115" s="393"/>
      <c r="Q115" s="419"/>
    </row>
    <row r="116" spans="2:17" s="394" customFormat="1" x14ac:dyDescent="0.25">
      <c r="B116" s="393"/>
      <c r="C116" s="393"/>
      <c r="D116" s="393"/>
      <c r="G116" s="393"/>
      <c r="H116" s="393"/>
      <c r="I116" s="393"/>
      <c r="K116" s="393"/>
      <c r="L116" s="393"/>
      <c r="Q116" s="419"/>
    </row>
    <row r="117" spans="2:17" s="394" customFormat="1" x14ac:dyDescent="0.25">
      <c r="B117" s="393"/>
      <c r="C117" s="393"/>
      <c r="D117" s="393"/>
      <c r="G117" s="393"/>
      <c r="H117" s="393"/>
      <c r="I117" s="393"/>
      <c r="K117" s="393"/>
      <c r="L117" s="393"/>
      <c r="Q117" s="419"/>
    </row>
    <row r="118" spans="2:17" s="394" customFormat="1" x14ac:dyDescent="0.25">
      <c r="B118" s="393"/>
      <c r="C118" s="393"/>
      <c r="D118" s="393"/>
      <c r="G118" s="393"/>
      <c r="H118" s="393"/>
      <c r="I118" s="393"/>
      <c r="K118" s="393"/>
      <c r="L118" s="393"/>
      <c r="Q118" s="419"/>
    </row>
    <row r="119" spans="2:17" s="394" customFormat="1" x14ac:dyDescent="0.25">
      <c r="B119" s="393"/>
      <c r="C119" s="393"/>
      <c r="D119" s="393"/>
      <c r="G119" s="393"/>
      <c r="H119" s="393"/>
      <c r="I119" s="393"/>
      <c r="K119" s="393"/>
      <c r="L119" s="393"/>
      <c r="Q119" s="419"/>
    </row>
    <row r="120" spans="2:17" s="394" customFormat="1" x14ac:dyDescent="0.25">
      <c r="B120" s="393"/>
      <c r="C120" s="393"/>
      <c r="D120" s="393"/>
      <c r="G120" s="393"/>
      <c r="H120" s="393"/>
      <c r="I120" s="393"/>
      <c r="K120" s="393"/>
      <c r="L120" s="393"/>
      <c r="Q120" s="419"/>
    </row>
    <row r="121" spans="2:17" s="394" customFormat="1" x14ac:dyDescent="0.25">
      <c r="B121" s="393"/>
      <c r="C121" s="393"/>
      <c r="D121" s="393"/>
      <c r="G121" s="393"/>
      <c r="H121" s="393"/>
      <c r="I121" s="393"/>
      <c r="K121" s="393"/>
      <c r="L121" s="393"/>
      <c r="Q121" s="419"/>
    </row>
    <row r="122" spans="2:17" s="394" customFormat="1" x14ac:dyDescent="0.25">
      <c r="B122" s="393"/>
      <c r="C122" s="393"/>
      <c r="D122" s="393"/>
      <c r="G122" s="393"/>
      <c r="H122" s="393"/>
      <c r="I122" s="393"/>
      <c r="K122" s="393"/>
      <c r="L122" s="393"/>
      <c r="Q122" s="419"/>
    </row>
    <row r="123" spans="2:17" s="394" customFormat="1" x14ac:dyDescent="0.25">
      <c r="B123" s="393"/>
      <c r="C123" s="393"/>
      <c r="D123" s="393"/>
      <c r="G123" s="393"/>
      <c r="H123" s="393"/>
      <c r="I123" s="393"/>
      <c r="K123" s="393"/>
      <c r="L123" s="393"/>
      <c r="Q123" s="419"/>
    </row>
    <row r="124" spans="2:17" s="394" customFormat="1" x14ac:dyDescent="0.25">
      <c r="B124" s="393"/>
      <c r="C124" s="393"/>
      <c r="D124" s="393"/>
      <c r="G124" s="393"/>
      <c r="H124" s="393"/>
      <c r="I124" s="393"/>
      <c r="K124" s="393"/>
      <c r="L124" s="393"/>
      <c r="Q124" s="419"/>
    </row>
    <row r="125" spans="2:17" s="394" customFormat="1" x14ac:dyDescent="0.25">
      <c r="B125" s="393"/>
      <c r="C125" s="393"/>
      <c r="D125" s="393"/>
      <c r="G125" s="393"/>
      <c r="H125" s="393"/>
      <c r="I125" s="393"/>
      <c r="K125" s="393"/>
      <c r="L125" s="393"/>
      <c r="Q125" s="419"/>
    </row>
    <row r="126" spans="2:17" s="394" customFormat="1" x14ac:dyDescent="0.25">
      <c r="B126" s="393"/>
      <c r="C126" s="393"/>
      <c r="D126" s="393"/>
      <c r="G126" s="393"/>
      <c r="H126" s="393"/>
      <c r="I126" s="393"/>
      <c r="K126" s="393"/>
      <c r="L126" s="393"/>
      <c r="Q126" s="419"/>
    </row>
    <row r="127" spans="2:17" s="394" customFormat="1" x14ac:dyDescent="0.25">
      <c r="B127" s="393"/>
      <c r="C127" s="393"/>
      <c r="D127" s="393"/>
      <c r="G127" s="393"/>
      <c r="H127" s="393"/>
      <c r="I127" s="393"/>
      <c r="K127" s="393"/>
      <c r="L127" s="393"/>
      <c r="Q127" s="419"/>
    </row>
    <row r="128" spans="2:17" s="394" customFormat="1" x14ac:dyDescent="0.25">
      <c r="B128" s="393"/>
      <c r="C128" s="393"/>
      <c r="D128" s="393"/>
      <c r="G128" s="393"/>
      <c r="H128" s="393"/>
      <c r="I128" s="393"/>
      <c r="K128" s="393"/>
      <c r="L128" s="393"/>
      <c r="Q128" s="419"/>
    </row>
    <row r="129" spans="2:17" s="394" customFormat="1" x14ac:dyDescent="0.25">
      <c r="B129" s="393"/>
      <c r="C129" s="393"/>
      <c r="D129" s="393"/>
      <c r="G129" s="393"/>
      <c r="H129" s="393"/>
      <c r="I129" s="393"/>
      <c r="K129" s="393"/>
      <c r="L129" s="393"/>
      <c r="Q129" s="419"/>
    </row>
    <row r="130" spans="2:17" s="394" customFormat="1" x14ac:dyDescent="0.25">
      <c r="B130" s="393"/>
      <c r="C130" s="393"/>
      <c r="D130" s="393"/>
      <c r="G130" s="393"/>
      <c r="H130" s="393"/>
      <c r="I130" s="393"/>
      <c r="K130" s="393"/>
      <c r="L130" s="393"/>
      <c r="Q130" s="419"/>
    </row>
    <row r="131" spans="2:17" s="394" customFormat="1" x14ac:dyDescent="0.25">
      <c r="B131" s="393"/>
      <c r="C131" s="393"/>
      <c r="D131" s="393"/>
      <c r="G131" s="393"/>
      <c r="H131" s="393"/>
      <c r="I131" s="393"/>
      <c r="K131" s="393"/>
      <c r="L131" s="393"/>
      <c r="Q131" s="419"/>
    </row>
    <row r="132" spans="2:17" s="394" customFormat="1" x14ac:dyDescent="0.25">
      <c r="B132" s="393"/>
      <c r="C132" s="393"/>
      <c r="D132" s="393"/>
      <c r="G132" s="393"/>
      <c r="H132" s="393"/>
      <c r="I132" s="393"/>
      <c r="K132" s="393"/>
      <c r="L132" s="393"/>
      <c r="Q132" s="419"/>
    </row>
    <row r="133" spans="2:17" s="394" customFormat="1" x14ac:dyDescent="0.25">
      <c r="B133" s="393"/>
      <c r="C133" s="393"/>
      <c r="D133" s="393"/>
      <c r="G133" s="393"/>
      <c r="H133" s="393"/>
      <c r="I133" s="393"/>
      <c r="K133" s="393"/>
      <c r="L133" s="393"/>
      <c r="Q133" s="419"/>
    </row>
    <row r="134" spans="2:17" s="394" customFormat="1" x14ac:dyDescent="0.25">
      <c r="B134" s="393"/>
      <c r="C134" s="393"/>
      <c r="D134" s="393"/>
      <c r="G134" s="393"/>
      <c r="H134" s="393"/>
      <c r="I134" s="393"/>
      <c r="K134" s="393"/>
      <c r="L134" s="393"/>
      <c r="Q134" s="419"/>
    </row>
    <row r="135" spans="2:17" s="394" customFormat="1" x14ac:dyDescent="0.25">
      <c r="B135" s="393"/>
      <c r="C135" s="393"/>
      <c r="D135" s="393"/>
      <c r="G135" s="393"/>
      <c r="H135" s="393"/>
      <c r="I135" s="393"/>
      <c r="K135" s="393"/>
      <c r="L135" s="393"/>
      <c r="Q135" s="419"/>
    </row>
    <row r="136" spans="2:17" s="394" customFormat="1" x14ac:dyDescent="0.25">
      <c r="B136" s="393"/>
      <c r="C136" s="393"/>
      <c r="D136" s="393"/>
      <c r="G136" s="393"/>
      <c r="H136" s="393"/>
      <c r="I136" s="393"/>
      <c r="K136" s="393"/>
      <c r="L136" s="393"/>
      <c r="Q136" s="419"/>
    </row>
    <row r="137" spans="2:17" s="394" customFormat="1" x14ac:dyDescent="0.25">
      <c r="B137" s="393"/>
      <c r="C137" s="393"/>
      <c r="D137" s="393"/>
      <c r="G137" s="393"/>
      <c r="H137" s="393"/>
      <c r="I137" s="393"/>
      <c r="K137" s="393"/>
      <c r="L137" s="393"/>
      <c r="Q137" s="419"/>
    </row>
    <row r="138" spans="2:17" s="394" customFormat="1" x14ac:dyDescent="0.25">
      <c r="B138" s="393"/>
      <c r="C138" s="393"/>
      <c r="D138" s="393"/>
      <c r="G138" s="393"/>
      <c r="H138" s="393"/>
      <c r="I138" s="393"/>
      <c r="K138" s="393"/>
      <c r="L138" s="393"/>
      <c r="Q138" s="419"/>
    </row>
    <row r="139" spans="2:17" s="394" customFormat="1" x14ac:dyDescent="0.25">
      <c r="B139" s="393"/>
      <c r="C139" s="393"/>
      <c r="D139" s="393"/>
      <c r="G139" s="393"/>
      <c r="H139" s="393"/>
      <c r="I139" s="393"/>
      <c r="K139" s="393"/>
      <c r="L139" s="393"/>
      <c r="Q139" s="419"/>
    </row>
    <row r="140" spans="2:17" s="394" customFormat="1" x14ac:dyDescent="0.25">
      <c r="B140" s="393"/>
      <c r="C140" s="393"/>
      <c r="D140" s="393"/>
      <c r="G140" s="393"/>
      <c r="H140" s="393"/>
      <c r="I140" s="393"/>
      <c r="K140" s="393"/>
      <c r="L140" s="393"/>
      <c r="Q140" s="419"/>
    </row>
    <row r="141" spans="2:17" s="394" customFormat="1" x14ac:dyDescent="0.25">
      <c r="B141" s="393"/>
      <c r="C141" s="393"/>
      <c r="D141" s="393"/>
      <c r="G141" s="393"/>
      <c r="H141" s="393"/>
      <c r="I141" s="393"/>
      <c r="K141" s="393"/>
      <c r="L141" s="393"/>
      <c r="Q141" s="419"/>
    </row>
    <row r="142" spans="2:17" s="394" customFormat="1" x14ac:dyDescent="0.25">
      <c r="B142" s="393"/>
      <c r="C142" s="393"/>
      <c r="D142" s="393"/>
      <c r="G142" s="393"/>
      <c r="H142" s="393"/>
      <c r="I142" s="393"/>
      <c r="K142" s="393"/>
      <c r="L142" s="393"/>
      <c r="Q142" s="419"/>
    </row>
    <row r="143" spans="2:17" s="394" customFormat="1" x14ac:dyDescent="0.25">
      <c r="B143" s="393"/>
      <c r="C143" s="393"/>
      <c r="D143" s="393"/>
      <c r="G143" s="393"/>
      <c r="H143" s="393"/>
      <c r="I143" s="393"/>
      <c r="K143" s="393"/>
      <c r="L143" s="393"/>
      <c r="Q143" s="419"/>
    </row>
    <row r="144" spans="2:17" s="394" customFormat="1" x14ac:dyDescent="0.25">
      <c r="B144" s="393"/>
      <c r="C144" s="393"/>
      <c r="D144" s="393"/>
      <c r="G144" s="393"/>
      <c r="H144" s="393"/>
      <c r="I144" s="393"/>
      <c r="K144" s="393"/>
      <c r="L144" s="393"/>
      <c r="Q144" s="419"/>
    </row>
    <row r="145" spans="2:17" s="394" customFormat="1" x14ac:dyDescent="0.25">
      <c r="B145" s="393"/>
      <c r="C145" s="393"/>
      <c r="D145" s="393"/>
      <c r="G145" s="393"/>
      <c r="H145" s="393"/>
      <c r="I145" s="393"/>
      <c r="K145" s="393"/>
      <c r="L145" s="393"/>
      <c r="Q145" s="419"/>
    </row>
    <row r="146" spans="2:17" s="394" customFormat="1" x14ac:dyDescent="0.25">
      <c r="B146" s="393"/>
      <c r="C146" s="393"/>
      <c r="D146" s="393"/>
      <c r="G146" s="393"/>
      <c r="H146" s="393"/>
      <c r="I146" s="393"/>
      <c r="K146" s="393"/>
      <c r="L146" s="393"/>
      <c r="Q146" s="419"/>
    </row>
    <row r="147" spans="2:17" s="394" customFormat="1" x14ac:dyDescent="0.25">
      <c r="B147" s="393"/>
      <c r="C147" s="393"/>
      <c r="D147" s="393"/>
      <c r="G147" s="393"/>
      <c r="H147" s="393"/>
      <c r="I147" s="393"/>
      <c r="K147" s="393"/>
      <c r="L147" s="393"/>
      <c r="Q147" s="419"/>
    </row>
    <row r="148" spans="2:17" s="394" customFormat="1" x14ac:dyDescent="0.25">
      <c r="B148" s="393"/>
      <c r="C148" s="393"/>
      <c r="D148" s="393"/>
      <c r="G148" s="393"/>
      <c r="H148" s="393"/>
      <c r="I148" s="393"/>
      <c r="K148" s="393"/>
      <c r="L148" s="393"/>
      <c r="Q148" s="419"/>
    </row>
    <row r="149" spans="2:17" s="394" customFormat="1" x14ac:dyDescent="0.25">
      <c r="B149" s="393"/>
      <c r="C149" s="393"/>
      <c r="D149" s="393"/>
      <c r="G149" s="393"/>
      <c r="H149" s="393"/>
      <c r="I149" s="393"/>
      <c r="K149" s="393"/>
      <c r="L149" s="393"/>
      <c r="Q149" s="419"/>
    </row>
    <row r="150" spans="2:17" s="394" customFormat="1" x14ac:dyDescent="0.25">
      <c r="B150" s="393"/>
      <c r="C150" s="393"/>
      <c r="D150" s="393"/>
      <c r="G150" s="393"/>
      <c r="H150" s="393"/>
      <c r="I150" s="393"/>
      <c r="K150" s="393"/>
      <c r="L150" s="393"/>
      <c r="Q150" s="419"/>
    </row>
    <row r="151" spans="2:17" s="394" customFormat="1" x14ac:dyDescent="0.25">
      <c r="B151" s="393"/>
      <c r="C151" s="393"/>
      <c r="D151" s="393"/>
      <c r="G151" s="393"/>
      <c r="H151" s="393"/>
      <c r="I151" s="393"/>
      <c r="K151" s="393"/>
      <c r="L151" s="393"/>
      <c r="Q151" s="419"/>
    </row>
    <row r="152" spans="2:17" s="394" customFormat="1" x14ac:dyDescent="0.25">
      <c r="B152" s="393"/>
      <c r="C152" s="393"/>
      <c r="D152" s="393"/>
      <c r="G152" s="393"/>
      <c r="H152" s="393"/>
      <c r="I152" s="393"/>
      <c r="K152" s="393"/>
      <c r="L152" s="393"/>
      <c r="Q152" s="419"/>
    </row>
    <row r="153" spans="2:17" s="394" customFormat="1" x14ac:dyDescent="0.25">
      <c r="B153" s="393"/>
      <c r="C153" s="393"/>
      <c r="D153" s="393"/>
      <c r="G153" s="393"/>
      <c r="H153" s="393"/>
      <c r="I153" s="393"/>
      <c r="K153" s="393"/>
      <c r="L153" s="393"/>
      <c r="Q153" s="419"/>
    </row>
    <row r="154" spans="2:17" s="394" customFormat="1" x14ac:dyDescent="0.25">
      <c r="B154" s="393"/>
      <c r="C154" s="393"/>
      <c r="D154" s="393"/>
      <c r="G154" s="393"/>
      <c r="H154" s="393"/>
      <c r="I154" s="393"/>
      <c r="K154" s="393"/>
      <c r="L154" s="393"/>
      <c r="Q154" s="419"/>
    </row>
    <row r="155" spans="2:17" s="394" customFormat="1" x14ac:dyDescent="0.25">
      <c r="B155" s="393"/>
      <c r="C155" s="393"/>
      <c r="D155" s="393"/>
      <c r="G155" s="393"/>
      <c r="H155" s="393"/>
      <c r="I155" s="393"/>
      <c r="K155" s="393"/>
      <c r="L155" s="393"/>
      <c r="Q155" s="419"/>
    </row>
    <row r="156" spans="2:17" s="394" customFormat="1" x14ac:dyDescent="0.25">
      <c r="B156" s="393"/>
      <c r="C156" s="393"/>
      <c r="D156" s="393"/>
      <c r="G156" s="393"/>
      <c r="H156" s="393"/>
      <c r="I156" s="393"/>
      <c r="K156" s="393"/>
      <c r="L156" s="393"/>
      <c r="Q156" s="419"/>
    </row>
    <row r="157" spans="2:17" s="394" customFormat="1" x14ac:dyDescent="0.25">
      <c r="B157" s="393"/>
      <c r="C157" s="393"/>
      <c r="D157" s="393"/>
      <c r="G157" s="393"/>
      <c r="H157" s="393"/>
      <c r="I157" s="393"/>
      <c r="K157" s="393"/>
      <c r="L157" s="393"/>
      <c r="Q157" s="419"/>
    </row>
    <row r="158" spans="2:17" s="394" customFormat="1" x14ac:dyDescent="0.25">
      <c r="B158" s="393"/>
      <c r="C158" s="393"/>
      <c r="D158" s="393"/>
      <c r="G158" s="393"/>
      <c r="H158" s="393"/>
      <c r="I158" s="393"/>
      <c r="K158" s="393"/>
      <c r="L158" s="393"/>
      <c r="Q158" s="419"/>
    </row>
    <row r="159" spans="2:17" s="394" customFormat="1" x14ac:dyDescent="0.25">
      <c r="B159" s="393"/>
      <c r="C159" s="393"/>
      <c r="D159" s="393"/>
      <c r="G159" s="393"/>
      <c r="H159" s="393"/>
      <c r="I159" s="393"/>
      <c r="K159" s="393"/>
      <c r="L159" s="393"/>
      <c r="Q159" s="419"/>
    </row>
    <row r="160" spans="2:17" s="394" customFormat="1" x14ac:dyDescent="0.25">
      <c r="B160" s="393"/>
      <c r="C160" s="393"/>
      <c r="D160" s="393"/>
      <c r="G160" s="393"/>
      <c r="H160" s="393"/>
      <c r="I160" s="393"/>
      <c r="K160" s="393"/>
      <c r="L160" s="393"/>
      <c r="Q160" s="419"/>
    </row>
    <row r="161" spans="2:17" s="394" customFormat="1" x14ac:dyDescent="0.25">
      <c r="B161" s="393"/>
      <c r="C161" s="393"/>
      <c r="D161" s="393"/>
      <c r="G161" s="393"/>
      <c r="H161" s="393"/>
      <c r="I161" s="393"/>
      <c r="K161" s="393"/>
      <c r="L161" s="393"/>
      <c r="Q161" s="419"/>
    </row>
    <row r="162" spans="2:17" s="394" customFormat="1" x14ac:dyDescent="0.25">
      <c r="B162" s="393"/>
      <c r="C162" s="393"/>
      <c r="D162" s="393"/>
      <c r="G162" s="393"/>
      <c r="H162" s="393"/>
      <c r="I162" s="393"/>
      <c r="K162" s="393"/>
      <c r="L162" s="393"/>
      <c r="Q162" s="419"/>
    </row>
    <row r="163" spans="2:17" s="394" customFormat="1" x14ac:dyDescent="0.25">
      <c r="B163" s="393"/>
      <c r="C163" s="393"/>
      <c r="D163" s="393"/>
      <c r="G163" s="393"/>
      <c r="H163" s="393"/>
      <c r="I163" s="393"/>
      <c r="K163" s="393"/>
      <c r="L163" s="393"/>
      <c r="Q163" s="419"/>
    </row>
    <row r="164" spans="2:17" s="394" customFormat="1" x14ac:dyDescent="0.25">
      <c r="B164" s="393"/>
      <c r="C164" s="393"/>
      <c r="D164" s="393"/>
      <c r="G164" s="393"/>
      <c r="H164" s="393"/>
      <c r="I164" s="393"/>
      <c r="K164" s="393"/>
      <c r="L164" s="393"/>
      <c r="Q164" s="419"/>
    </row>
    <row r="165" spans="2:17" s="394" customFormat="1" x14ac:dyDescent="0.25">
      <c r="B165" s="393"/>
      <c r="C165" s="393"/>
      <c r="D165" s="393"/>
      <c r="G165" s="393"/>
      <c r="H165" s="393"/>
      <c r="I165" s="393"/>
      <c r="K165" s="393"/>
      <c r="L165" s="393"/>
      <c r="Q165" s="419"/>
    </row>
    <row r="166" spans="2:17" s="394" customFormat="1" x14ac:dyDescent="0.25">
      <c r="B166" s="393"/>
      <c r="C166" s="393"/>
      <c r="D166" s="393"/>
      <c r="G166" s="393"/>
      <c r="H166" s="393"/>
      <c r="I166" s="393"/>
      <c r="K166" s="393"/>
      <c r="L166" s="393"/>
      <c r="Q166" s="419"/>
    </row>
    <row r="167" spans="2:17" s="394" customFormat="1" x14ac:dyDescent="0.25">
      <c r="B167" s="393"/>
      <c r="C167" s="393"/>
      <c r="D167" s="393"/>
      <c r="G167" s="393"/>
      <c r="H167" s="393"/>
      <c r="I167" s="393"/>
      <c r="K167" s="393"/>
      <c r="L167" s="393"/>
      <c r="Q167" s="419"/>
    </row>
    <row r="168" spans="2:17" s="394" customFormat="1" x14ac:dyDescent="0.25">
      <c r="B168" s="393"/>
      <c r="C168" s="393"/>
      <c r="D168" s="393"/>
      <c r="G168" s="393"/>
      <c r="H168" s="393"/>
      <c r="I168" s="393"/>
      <c r="K168" s="393"/>
      <c r="L168" s="393"/>
      <c r="Q168" s="419"/>
    </row>
    <row r="169" spans="2:17" s="394" customFormat="1" x14ac:dyDescent="0.25">
      <c r="B169" s="393"/>
      <c r="C169" s="393"/>
      <c r="D169" s="393"/>
      <c r="G169" s="393"/>
      <c r="H169" s="393"/>
      <c r="I169" s="393"/>
      <c r="K169" s="393"/>
      <c r="L169" s="393"/>
      <c r="Q169" s="419"/>
    </row>
    <row r="170" spans="2:17" s="394" customFormat="1" x14ac:dyDescent="0.25">
      <c r="B170" s="393"/>
      <c r="C170" s="393"/>
      <c r="D170" s="393"/>
      <c r="G170" s="393"/>
      <c r="H170" s="393"/>
      <c r="I170" s="393"/>
      <c r="K170" s="393"/>
      <c r="L170" s="393"/>
      <c r="Q170" s="419"/>
    </row>
    <row r="171" spans="2:17" s="394" customFormat="1" x14ac:dyDescent="0.25">
      <c r="B171" s="393"/>
      <c r="C171" s="393"/>
      <c r="D171" s="393"/>
      <c r="G171" s="393"/>
      <c r="H171" s="393"/>
      <c r="I171" s="393"/>
      <c r="K171" s="393"/>
      <c r="L171" s="393"/>
      <c r="Q171" s="419"/>
    </row>
    <row r="172" spans="2:17" s="394" customFormat="1" x14ac:dyDescent="0.25">
      <c r="B172" s="393"/>
      <c r="C172" s="393"/>
      <c r="D172" s="393"/>
      <c r="G172" s="393"/>
      <c r="H172" s="393"/>
      <c r="I172" s="393"/>
      <c r="K172" s="393"/>
      <c r="L172" s="393"/>
      <c r="Q172" s="419"/>
    </row>
    <row r="173" spans="2:17" s="394" customFormat="1" x14ac:dyDescent="0.25">
      <c r="B173" s="393"/>
      <c r="C173" s="393"/>
      <c r="D173" s="393"/>
      <c r="G173" s="393"/>
      <c r="H173" s="393"/>
      <c r="I173" s="393"/>
      <c r="K173" s="393"/>
      <c r="L173" s="393"/>
      <c r="Q173" s="419"/>
    </row>
    <row r="174" spans="2:17" s="394" customFormat="1" x14ac:dyDescent="0.25">
      <c r="B174" s="393"/>
      <c r="C174" s="393"/>
      <c r="D174" s="393"/>
      <c r="G174" s="393"/>
      <c r="H174" s="393"/>
      <c r="I174" s="393"/>
      <c r="K174" s="393"/>
      <c r="L174" s="393"/>
      <c r="Q174" s="419"/>
    </row>
    <row r="175" spans="2:17" s="394" customFormat="1" x14ac:dyDescent="0.25">
      <c r="B175" s="393"/>
      <c r="C175" s="393"/>
      <c r="D175" s="393"/>
      <c r="G175" s="393"/>
      <c r="H175" s="393"/>
      <c r="I175" s="393"/>
      <c r="K175" s="393"/>
      <c r="L175" s="393"/>
      <c r="Q175" s="419"/>
    </row>
    <row r="176" spans="2:17" s="394" customFormat="1" x14ac:dyDescent="0.25">
      <c r="B176" s="393"/>
      <c r="C176" s="393"/>
      <c r="D176" s="393"/>
      <c r="G176" s="393"/>
      <c r="H176" s="393"/>
      <c r="I176" s="393"/>
      <c r="K176" s="393"/>
      <c r="L176" s="393"/>
      <c r="Q176" s="419"/>
    </row>
    <row r="177" spans="2:17" s="394" customFormat="1" x14ac:dyDescent="0.25">
      <c r="B177" s="393"/>
      <c r="C177" s="393"/>
      <c r="D177" s="393"/>
      <c r="G177" s="393"/>
      <c r="H177" s="393"/>
      <c r="I177" s="393"/>
      <c r="K177" s="393"/>
      <c r="L177" s="393"/>
      <c r="Q177" s="419"/>
    </row>
    <row r="178" spans="2:17" s="394" customFormat="1" x14ac:dyDescent="0.25">
      <c r="B178" s="393"/>
      <c r="C178" s="393"/>
      <c r="D178" s="393"/>
      <c r="G178" s="393"/>
      <c r="H178" s="393"/>
      <c r="I178" s="393"/>
      <c r="K178" s="393"/>
      <c r="L178" s="393"/>
      <c r="Q178" s="419"/>
    </row>
    <row r="179" spans="2:17" s="394" customFormat="1" x14ac:dyDescent="0.25">
      <c r="B179" s="393"/>
      <c r="C179" s="393"/>
      <c r="D179" s="393"/>
      <c r="G179" s="393"/>
      <c r="H179" s="393"/>
      <c r="I179" s="393"/>
      <c r="K179" s="393"/>
      <c r="L179" s="393"/>
      <c r="Q179" s="419"/>
    </row>
    <row r="180" spans="2:17" s="394" customFormat="1" x14ac:dyDescent="0.25">
      <c r="B180" s="393"/>
      <c r="C180" s="393"/>
      <c r="D180" s="393"/>
      <c r="G180" s="393"/>
      <c r="H180" s="393"/>
      <c r="I180" s="393"/>
      <c r="K180" s="393"/>
      <c r="L180" s="393"/>
      <c r="Q180" s="419"/>
    </row>
    <row r="181" spans="2:17" s="394" customFormat="1" x14ac:dyDescent="0.25">
      <c r="B181" s="393"/>
      <c r="C181" s="393"/>
      <c r="D181" s="393"/>
      <c r="G181" s="393"/>
      <c r="H181" s="393"/>
      <c r="I181" s="393"/>
      <c r="K181" s="393"/>
      <c r="L181" s="393"/>
      <c r="Q181" s="419"/>
    </row>
    <row r="182" spans="2:17" s="394" customFormat="1" x14ac:dyDescent="0.25">
      <c r="B182" s="393"/>
      <c r="C182" s="393"/>
      <c r="D182" s="393"/>
      <c r="G182" s="393"/>
      <c r="H182" s="393"/>
      <c r="I182" s="393"/>
      <c r="K182" s="393"/>
      <c r="L182" s="393"/>
      <c r="Q182" s="419"/>
    </row>
    <row r="183" spans="2:17" s="394" customFormat="1" x14ac:dyDescent="0.25">
      <c r="B183" s="393"/>
      <c r="C183" s="393"/>
      <c r="D183" s="393"/>
      <c r="G183" s="393"/>
      <c r="H183" s="393"/>
      <c r="I183" s="393"/>
      <c r="K183" s="393"/>
      <c r="L183" s="393"/>
      <c r="Q183" s="419"/>
    </row>
    <row r="184" spans="2:17" s="394" customFormat="1" x14ac:dyDescent="0.25">
      <c r="B184" s="393"/>
      <c r="C184" s="393"/>
      <c r="D184" s="393"/>
      <c r="G184" s="393"/>
      <c r="H184" s="393"/>
      <c r="I184" s="393"/>
      <c r="K184" s="393"/>
      <c r="L184" s="393"/>
      <c r="Q184" s="419"/>
    </row>
    <row r="185" spans="2:17" s="394" customFormat="1" x14ac:dyDescent="0.25">
      <c r="B185" s="393"/>
      <c r="C185" s="393"/>
      <c r="D185" s="393"/>
      <c r="G185" s="393"/>
      <c r="H185" s="393"/>
      <c r="I185" s="393"/>
      <c r="K185" s="393"/>
      <c r="L185" s="393"/>
      <c r="Q185" s="419"/>
    </row>
    <row r="186" spans="2:17" s="394" customFormat="1" x14ac:dyDescent="0.25">
      <c r="B186" s="393"/>
      <c r="C186" s="393"/>
      <c r="D186" s="393"/>
      <c r="G186" s="393"/>
      <c r="H186" s="393"/>
      <c r="I186" s="393"/>
      <c r="K186" s="393"/>
      <c r="L186" s="393"/>
      <c r="Q186" s="419"/>
    </row>
    <row r="187" spans="2:17" s="394" customFormat="1" x14ac:dyDescent="0.25">
      <c r="B187" s="393"/>
      <c r="C187" s="393"/>
      <c r="D187" s="393"/>
      <c r="G187" s="393"/>
      <c r="H187" s="393"/>
      <c r="I187" s="393"/>
      <c r="K187" s="393"/>
      <c r="L187" s="393"/>
      <c r="Q187" s="419"/>
    </row>
    <row r="188" spans="2:17" s="394" customFormat="1" x14ac:dyDescent="0.25">
      <c r="B188" s="393"/>
      <c r="C188" s="393"/>
      <c r="D188" s="393"/>
      <c r="G188" s="393"/>
      <c r="H188" s="393"/>
      <c r="I188" s="393"/>
      <c r="K188" s="393"/>
      <c r="L188" s="393"/>
      <c r="Q188" s="419"/>
    </row>
    <row r="189" spans="2:17" s="394" customFormat="1" x14ac:dyDescent="0.25">
      <c r="B189" s="393"/>
      <c r="C189" s="393"/>
      <c r="D189" s="393"/>
      <c r="G189" s="393"/>
      <c r="H189" s="393"/>
      <c r="I189" s="393"/>
      <c r="K189" s="393"/>
      <c r="L189" s="393"/>
      <c r="Q189" s="419"/>
    </row>
    <row r="190" spans="2:17" s="394" customFormat="1" x14ac:dyDescent="0.25">
      <c r="B190" s="393"/>
      <c r="C190" s="393"/>
      <c r="D190" s="393"/>
      <c r="G190" s="393"/>
      <c r="H190" s="393"/>
      <c r="I190" s="393"/>
      <c r="K190" s="393"/>
      <c r="L190" s="393"/>
      <c r="Q190" s="419"/>
    </row>
    <row r="191" spans="2:17" s="394" customFormat="1" x14ac:dyDescent="0.25">
      <c r="B191" s="393"/>
      <c r="C191" s="393"/>
      <c r="D191" s="393"/>
      <c r="G191" s="393"/>
      <c r="H191" s="393"/>
      <c r="I191" s="393"/>
      <c r="K191" s="393"/>
      <c r="L191" s="393"/>
      <c r="Q191" s="419"/>
    </row>
    <row r="192" spans="2:17" s="394" customFormat="1" x14ac:dyDescent="0.25">
      <c r="B192" s="393"/>
      <c r="C192" s="393"/>
      <c r="D192" s="393"/>
      <c r="G192" s="393"/>
      <c r="H192" s="393"/>
      <c r="I192" s="393"/>
      <c r="K192" s="393"/>
      <c r="L192" s="393"/>
      <c r="Q192" s="419"/>
    </row>
    <row r="193" spans="2:17" s="394" customFormat="1" x14ac:dyDescent="0.25">
      <c r="B193" s="393"/>
      <c r="C193" s="393"/>
      <c r="D193" s="393"/>
      <c r="G193" s="393"/>
      <c r="H193" s="393"/>
      <c r="I193" s="393"/>
      <c r="K193" s="393"/>
      <c r="L193" s="393"/>
      <c r="Q193" s="419"/>
    </row>
    <row r="194" spans="2:17" s="394" customFormat="1" x14ac:dyDescent="0.25">
      <c r="B194" s="393"/>
      <c r="C194" s="393"/>
      <c r="D194" s="393"/>
      <c r="G194" s="393"/>
      <c r="H194" s="393"/>
      <c r="I194" s="393"/>
      <c r="K194" s="393"/>
      <c r="L194" s="393"/>
      <c r="Q194" s="419"/>
    </row>
    <row r="195" spans="2:17" s="394" customFormat="1" x14ac:dyDescent="0.25">
      <c r="B195" s="393"/>
      <c r="C195" s="393"/>
      <c r="D195" s="393"/>
      <c r="G195" s="393"/>
      <c r="H195" s="393"/>
      <c r="I195" s="393"/>
      <c r="K195" s="393"/>
      <c r="L195" s="393"/>
      <c r="Q195" s="419"/>
    </row>
    <row r="196" spans="2:17" s="394" customFormat="1" x14ac:dyDescent="0.25">
      <c r="B196" s="393"/>
      <c r="C196" s="393"/>
      <c r="D196" s="393"/>
      <c r="G196" s="393"/>
      <c r="H196" s="393"/>
      <c r="I196" s="393"/>
      <c r="K196" s="393"/>
      <c r="L196" s="393"/>
      <c r="Q196" s="419"/>
    </row>
    <row r="197" spans="2:17" s="394" customFormat="1" x14ac:dyDescent="0.25">
      <c r="B197" s="393"/>
      <c r="C197" s="393"/>
      <c r="D197" s="393"/>
      <c r="G197" s="393"/>
      <c r="H197" s="393"/>
      <c r="I197" s="393"/>
      <c r="K197" s="393"/>
      <c r="L197" s="393"/>
      <c r="Q197" s="419"/>
    </row>
    <row r="198" spans="2:17" s="394" customFormat="1" x14ac:dyDescent="0.25">
      <c r="B198" s="393"/>
      <c r="C198" s="393"/>
      <c r="D198" s="393"/>
      <c r="G198" s="393"/>
      <c r="H198" s="393"/>
      <c r="I198" s="393"/>
      <c r="K198" s="393"/>
      <c r="L198" s="393"/>
      <c r="Q198" s="419"/>
    </row>
    <row r="199" spans="2:17" s="394" customFormat="1" x14ac:dyDescent="0.25">
      <c r="B199" s="393"/>
      <c r="C199" s="393"/>
      <c r="D199" s="393"/>
      <c r="G199" s="393"/>
      <c r="H199" s="393"/>
      <c r="I199" s="393"/>
      <c r="K199" s="393"/>
      <c r="L199" s="393"/>
      <c r="Q199" s="419"/>
    </row>
    <row r="200" spans="2:17" s="394" customFormat="1" x14ac:dyDescent="0.25">
      <c r="B200" s="393"/>
      <c r="C200" s="393"/>
      <c r="D200" s="393"/>
      <c r="G200" s="393"/>
      <c r="H200" s="393"/>
      <c r="I200" s="393"/>
      <c r="K200" s="393"/>
      <c r="L200" s="393"/>
      <c r="Q200" s="419"/>
    </row>
    <row r="201" spans="2:17" s="394" customFormat="1" x14ac:dyDescent="0.25">
      <c r="B201" s="393"/>
      <c r="C201" s="393"/>
      <c r="D201" s="393"/>
      <c r="G201" s="393"/>
      <c r="H201" s="393"/>
      <c r="I201" s="393"/>
      <c r="K201" s="393"/>
      <c r="L201" s="393"/>
      <c r="Q201" s="419"/>
    </row>
    <row r="202" spans="2:17" s="394" customFormat="1" x14ac:dyDescent="0.25">
      <c r="B202" s="393"/>
      <c r="C202" s="393"/>
      <c r="D202" s="393"/>
      <c r="G202" s="393"/>
      <c r="H202" s="393"/>
      <c r="I202" s="393"/>
      <c r="K202" s="393"/>
      <c r="L202" s="393"/>
      <c r="Q202" s="419"/>
    </row>
    <row r="203" spans="2:17" s="394" customFormat="1" x14ac:dyDescent="0.25">
      <c r="B203" s="393"/>
      <c r="C203" s="393"/>
      <c r="D203" s="393"/>
      <c r="G203" s="393"/>
      <c r="H203" s="393"/>
      <c r="I203" s="393"/>
      <c r="K203" s="393"/>
      <c r="L203" s="393"/>
      <c r="Q203" s="419"/>
    </row>
    <row r="204" spans="2:17" s="394" customFormat="1" x14ac:dyDescent="0.25">
      <c r="B204" s="393"/>
      <c r="C204" s="393"/>
      <c r="D204" s="393"/>
      <c r="G204" s="393"/>
      <c r="H204" s="393"/>
      <c r="I204" s="393"/>
      <c r="K204" s="393"/>
      <c r="L204" s="393"/>
      <c r="Q204" s="419"/>
    </row>
    <row r="205" spans="2:17" s="394" customFormat="1" x14ac:dyDescent="0.25">
      <c r="B205" s="393"/>
      <c r="C205" s="393"/>
      <c r="D205" s="393"/>
      <c r="G205" s="393"/>
      <c r="H205" s="393"/>
      <c r="I205" s="393"/>
      <c r="K205" s="393"/>
      <c r="L205" s="393"/>
      <c r="Q205" s="419"/>
    </row>
    <row r="206" spans="2:17" s="394" customFormat="1" x14ac:dyDescent="0.25">
      <c r="B206" s="393"/>
      <c r="C206" s="393"/>
      <c r="D206" s="393"/>
      <c r="G206" s="393"/>
      <c r="H206" s="393"/>
      <c r="I206" s="393"/>
      <c r="K206" s="393"/>
      <c r="L206" s="393"/>
      <c r="Q206" s="419"/>
    </row>
    <row r="207" spans="2:17" s="394" customFormat="1" x14ac:dyDescent="0.25">
      <c r="B207" s="393"/>
      <c r="C207" s="393"/>
      <c r="D207" s="393"/>
      <c r="G207" s="393"/>
      <c r="H207" s="393"/>
      <c r="I207" s="393"/>
      <c r="K207" s="393"/>
      <c r="L207" s="393"/>
      <c r="Q207" s="419"/>
    </row>
    <row r="208" spans="2:17" s="394" customFormat="1" x14ac:dyDescent="0.25">
      <c r="B208" s="393"/>
      <c r="C208" s="393"/>
      <c r="D208" s="393"/>
      <c r="G208" s="393"/>
      <c r="H208" s="393"/>
      <c r="I208" s="393"/>
      <c r="K208" s="393"/>
      <c r="L208" s="393"/>
      <c r="Q208" s="419"/>
    </row>
    <row r="209" spans="2:17" s="394" customFormat="1" x14ac:dyDescent="0.25">
      <c r="B209" s="393"/>
      <c r="C209" s="393"/>
      <c r="D209" s="393"/>
      <c r="G209" s="393"/>
      <c r="H209" s="393"/>
      <c r="I209" s="393"/>
      <c r="K209" s="393"/>
      <c r="L209" s="393"/>
      <c r="Q209" s="419"/>
    </row>
    <row r="210" spans="2:17" s="394" customFormat="1" x14ac:dyDescent="0.25">
      <c r="B210" s="393"/>
      <c r="C210" s="393"/>
      <c r="D210" s="393"/>
      <c r="G210" s="393"/>
      <c r="H210" s="393"/>
      <c r="I210" s="393"/>
      <c r="K210" s="393"/>
      <c r="L210" s="393"/>
      <c r="Q210" s="419"/>
    </row>
    <row r="211" spans="2:17" s="394" customFormat="1" x14ac:dyDescent="0.25">
      <c r="B211" s="393"/>
      <c r="C211" s="393"/>
      <c r="D211" s="393"/>
      <c r="G211" s="393"/>
      <c r="H211" s="393"/>
      <c r="I211" s="393"/>
      <c r="K211" s="393"/>
      <c r="L211" s="393"/>
      <c r="Q211" s="419"/>
    </row>
    <row r="212" spans="2:17" s="394" customFormat="1" x14ac:dyDescent="0.25">
      <c r="B212" s="393"/>
      <c r="C212" s="393"/>
      <c r="D212" s="393"/>
      <c r="G212" s="393"/>
      <c r="H212" s="393"/>
      <c r="I212" s="393"/>
      <c r="K212" s="393"/>
      <c r="L212" s="393"/>
      <c r="Q212" s="419"/>
    </row>
    <row r="213" spans="2:17" s="394" customFormat="1" x14ac:dyDescent="0.25">
      <c r="B213" s="393"/>
      <c r="C213" s="393"/>
      <c r="D213" s="393"/>
      <c r="G213" s="393"/>
      <c r="H213" s="393"/>
      <c r="I213" s="393"/>
      <c r="K213" s="393"/>
      <c r="L213" s="393"/>
      <c r="Q213" s="419"/>
    </row>
    <row r="214" spans="2:17" s="394" customFormat="1" x14ac:dyDescent="0.25">
      <c r="B214" s="393"/>
      <c r="C214" s="393"/>
      <c r="D214" s="393"/>
      <c r="G214" s="393"/>
      <c r="H214" s="393"/>
      <c r="I214" s="393"/>
      <c r="K214" s="393"/>
      <c r="L214" s="393"/>
      <c r="Q214" s="419"/>
    </row>
    <row r="215" spans="2:17" s="394" customFormat="1" x14ac:dyDescent="0.25">
      <c r="B215" s="393"/>
      <c r="C215" s="393"/>
      <c r="D215" s="393"/>
      <c r="G215" s="393"/>
      <c r="H215" s="393"/>
      <c r="I215" s="393"/>
      <c r="K215" s="393"/>
      <c r="L215" s="393"/>
      <c r="Q215" s="419"/>
    </row>
    <row r="216" spans="2:17" s="394" customFormat="1" x14ac:dyDescent="0.25">
      <c r="B216" s="393"/>
      <c r="C216" s="393"/>
      <c r="D216" s="393"/>
      <c r="G216" s="393"/>
      <c r="H216" s="393"/>
      <c r="I216" s="393"/>
      <c r="K216" s="393"/>
      <c r="L216" s="393"/>
      <c r="Q216" s="419"/>
    </row>
    <row r="217" spans="2:17" s="394" customFormat="1" x14ac:dyDescent="0.25">
      <c r="B217" s="393"/>
      <c r="C217" s="393"/>
      <c r="D217" s="393"/>
      <c r="G217" s="393"/>
      <c r="H217" s="393"/>
      <c r="I217" s="393"/>
      <c r="K217" s="393"/>
      <c r="L217" s="393"/>
      <c r="Q217" s="419"/>
    </row>
    <row r="218" spans="2:17" s="394" customFormat="1" x14ac:dyDescent="0.25">
      <c r="B218" s="393"/>
      <c r="C218" s="393"/>
      <c r="D218" s="393"/>
      <c r="G218" s="393"/>
      <c r="H218" s="393"/>
      <c r="I218" s="393"/>
      <c r="K218" s="393"/>
      <c r="L218" s="393"/>
      <c r="Q218" s="419"/>
    </row>
    <row r="219" spans="2:17" s="394" customFormat="1" x14ac:dyDescent="0.25">
      <c r="B219" s="393"/>
      <c r="C219" s="393"/>
      <c r="D219" s="393"/>
      <c r="G219" s="393"/>
      <c r="H219" s="393"/>
      <c r="I219" s="393"/>
      <c r="K219" s="393"/>
      <c r="L219" s="393"/>
      <c r="Q219" s="419"/>
    </row>
    <row r="220" spans="2:17" s="394" customFormat="1" x14ac:dyDescent="0.25">
      <c r="B220" s="393"/>
      <c r="C220" s="393"/>
      <c r="D220" s="393"/>
      <c r="G220" s="393"/>
      <c r="H220" s="393"/>
      <c r="I220" s="393"/>
      <c r="K220" s="393"/>
      <c r="L220" s="393"/>
      <c r="Q220" s="419"/>
    </row>
    <row r="221" spans="2:17" s="394" customFormat="1" x14ac:dyDescent="0.25">
      <c r="B221" s="393"/>
      <c r="C221" s="393"/>
      <c r="D221" s="393"/>
      <c r="G221" s="393"/>
      <c r="H221" s="393"/>
      <c r="I221" s="393"/>
      <c r="K221" s="393"/>
      <c r="L221" s="393"/>
      <c r="Q221" s="419"/>
    </row>
    <row r="222" spans="2:17" s="394" customFormat="1" x14ac:dyDescent="0.25">
      <c r="B222" s="393"/>
      <c r="C222" s="393"/>
      <c r="D222" s="393"/>
      <c r="G222" s="393"/>
      <c r="H222" s="393"/>
      <c r="I222" s="393"/>
      <c r="K222" s="393"/>
      <c r="L222" s="393"/>
      <c r="Q222" s="419"/>
    </row>
    <row r="223" spans="2:17" s="394" customFormat="1" x14ac:dyDescent="0.25">
      <c r="B223" s="393"/>
      <c r="C223" s="393"/>
      <c r="D223" s="393"/>
      <c r="G223" s="393"/>
      <c r="H223" s="393"/>
      <c r="I223" s="393"/>
      <c r="K223" s="393"/>
      <c r="L223" s="393"/>
      <c r="Q223" s="419"/>
    </row>
    <row r="224" spans="2:17" s="394" customFormat="1" x14ac:dyDescent="0.25">
      <c r="B224" s="393"/>
      <c r="C224" s="393"/>
      <c r="D224" s="393"/>
      <c r="G224" s="393"/>
      <c r="H224" s="393"/>
      <c r="I224" s="393"/>
      <c r="K224" s="393"/>
      <c r="L224" s="393"/>
      <c r="Q224" s="419"/>
    </row>
    <row r="225" spans="2:17" s="394" customFormat="1" x14ac:dyDescent="0.25">
      <c r="B225" s="393"/>
      <c r="C225" s="393"/>
      <c r="D225" s="393"/>
      <c r="G225" s="393"/>
      <c r="H225" s="393"/>
      <c r="I225" s="393"/>
      <c r="K225" s="393"/>
      <c r="L225" s="393"/>
      <c r="Q225" s="419"/>
    </row>
    <row r="226" spans="2:17" s="394" customFormat="1" x14ac:dyDescent="0.25">
      <c r="B226" s="393"/>
      <c r="C226" s="393"/>
      <c r="D226" s="393"/>
      <c r="G226" s="393"/>
      <c r="H226" s="393"/>
      <c r="I226" s="393"/>
      <c r="K226" s="393"/>
      <c r="L226" s="393"/>
      <c r="Q226" s="419"/>
    </row>
    <row r="227" spans="2:17" s="394" customFormat="1" x14ac:dyDescent="0.25">
      <c r="B227" s="393"/>
      <c r="C227" s="393"/>
      <c r="D227" s="393"/>
      <c r="G227" s="393"/>
      <c r="H227" s="393"/>
      <c r="I227" s="393"/>
      <c r="K227" s="393"/>
      <c r="L227" s="393"/>
      <c r="Q227" s="419"/>
    </row>
    <row r="228" spans="2:17" s="394" customFormat="1" x14ac:dyDescent="0.25">
      <c r="B228" s="393"/>
      <c r="C228" s="393"/>
      <c r="D228" s="393"/>
      <c r="G228" s="393"/>
      <c r="H228" s="393"/>
      <c r="I228" s="393"/>
      <c r="K228" s="393"/>
      <c r="L228" s="393"/>
      <c r="Q228" s="419"/>
    </row>
    <row r="229" spans="2:17" s="394" customFormat="1" x14ac:dyDescent="0.25">
      <c r="B229" s="393"/>
      <c r="C229" s="393"/>
      <c r="D229" s="393"/>
      <c r="G229" s="393"/>
      <c r="H229" s="393"/>
      <c r="I229" s="393"/>
      <c r="K229" s="393"/>
      <c r="L229" s="393"/>
      <c r="Q229" s="419"/>
    </row>
    <row r="230" spans="2:17" s="394" customFormat="1" x14ac:dyDescent="0.25">
      <c r="B230" s="393"/>
      <c r="C230" s="393"/>
      <c r="D230" s="393"/>
      <c r="G230" s="393"/>
      <c r="H230" s="393"/>
      <c r="I230" s="393"/>
      <c r="K230" s="393"/>
      <c r="L230" s="393"/>
      <c r="Q230" s="419"/>
    </row>
    <row r="231" spans="2:17" s="394" customFormat="1" x14ac:dyDescent="0.25">
      <c r="B231" s="393"/>
      <c r="C231" s="393"/>
      <c r="D231" s="393"/>
      <c r="G231" s="393"/>
      <c r="H231" s="393"/>
      <c r="I231" s="393"/>
      <c r="K231" s="393"/>
      <c r="L231" s="393"/>
      <c r="Q231" s="419"/>
    </row>
    <row r="232" spans="2:17" s="394" customFormat="1" x14ac:dyDescent="0.25">
      <c r="B232" s="393"/>
      <c r="C232" s="393"/>
      <c r="D232" s="393"/>
      <c r="G232" s="393"/>
      <c r="H232" s="393"/>
      <c r="I232" s="393"/>
      <c r="K232" s="393"/>
      <c r="L232" s="393"/>
      <c r="Q232" s="419"/>
    </row>
    <row r="233" spans="2:17" s="394" customFormat="1" x14ac:dyDescent="0.25">
      <c r="B233" s="393"/>
      <c r="C233" s="393"/>
      <c r="D233" s="393"/>
      <c r="G233" s="393"/>
      <c r="H233" s="393"/>
      <c r="I233" s="393"/>
      <c r="K233" s="393"/>
      <c r="L233" s="393"/>
      <c r="Q233" s="419"/>
    </row>
    <row r="234" spans="2:17" s="394" customFormat="1" x14ac:dyDescent="0.25">
      <c r="B234" s="393"/>
      <c r="C234" s="393"/>
      <c r="D234" s="393"/>
      <c r="G234" s="393"/>
      <c r="H234" s="393"/>
      <c r="I234" s="393"/>
      <c r="K234" s="393"/>
      <c r="L234" s="393"/>
      <c r="Q234" s="419"/>
    </row>
    <row r="235" spans="2:17" s="394" customFormat="1" x14ac:dyDescent="0.25">
      <c r="B235" s="393"/>
      <c r="C235" s="393"/>
      <c r="D235" s="393"/>
      <c r="G235" s="393"/>
      <c r="H235" s="393"/>
      <c r="I235" s="393"/>
      <c r="K235" s="393"/>
      <c r="L235" s="393"/>
      <c r="Q235" s="419"/>
    </row>
    <row r="236" spans="2:17" s="394" customFormat="1" x14ac:dyDescent="0.25">
      <c r="B236" s="393"/>
      <c r="C236" s="393"/>
      <c r="D236" s="393"/>
      <c r="G236" s="393"/>
      <c r="H236" s="393"/>
      <c r="I236" s="393"/>
      <c r="K236" s="393"/>
      <c r="L236" s="393"/>
      <c r="Q236" s="419"/>
    </row>
    <row r="237" spans="2:17" s="394" customFormat="1" x14ac:dyDescent="0.25">
      <c r="B237" s="393"/>
      <c r="C237" s="393"/>
      <c r="D237" s="393"/>
      <c r="G237" s="393"/>
      <c r="H237" s="393"/>
      <c r="I237" s="393"/>
      <c r="K237" s="393"/>
      <c r="L237" s="393"/>
      <c r="Q237" s="419"/>
    </row>
    <row r="238" spans="2:17" s="394" customFormat="1" x14ac:dyDescent="0.25">
      <c r="B238" s="393"/>
      <c r="C238" s="393"/>
      <c r="D238" s="393"/>
      <c r="G238" s="393"/>
      <c r="H238" s="393"/>
      <c r="I238" s="393"/>
      <c r="K238" s="393"/>
      <c r="L238" s="393"/>
      <c r="Q238" s="419"/>
    </row>
    <row r="239" spans="2:17" s="394" customFormat="1" x14ac:dyDescent="0.25">
      <c r="B239" s="393"/>
      <c r="C239" s="393"/>
      <c r="D239" s="393"/>
      <c r="G239" s="393"/>
      <c r="H239" s="393"/>
      <c r="I239" s="393"/>
      <c r="K239" s="393"/>
      <c r="L239" s="393"/>
      <c r="Q239" s="419"/>
    </row>
    <row r="240" spans="2:17" s="394" customFormat="1" x14ac:dyDescent="0.25">
      <c r="B240" s="393"/>
      <c r="C240" s="393"/>
      <c r="D240" s="393"/>
      <c r="G240" s="393"/>
      <c r="H240" s="393"/>
      <c r="I240" s="393"/>
      <c r="K240" s="393"/>
      <c r="L240" s="393"/>
      <c r="Q240" s="419"/>
    </row>
    <row r="241" spans="2:17" s="394" customFormat="1" x14ac:dyDescent="0.25">
      <c r="B241" s="393"/>
      <c r="C241" s="393"/>
      <c r="D241" s="393"/>
      <c r="G241" s="393"/>
      <c r="H241" s="393"/>
      <c r="I241" s="393"/>
      <c r="K241" s="393"/>
      <c r="L241" s="393"/>
      <c r="Q241" s="419"/>
    </row>
    <row r="242" spans="2:17" s="394" customFormat="1" x14ac:dyDescent="0.25">
      <c r="B242" s="393"/>
      <c r="C242" s="393"/>
      <c r="D242" s="393"/>
      <c r="G242" s="393"/>
      <c r="H242" s="393"/>
      <c r="I242" s="393"/>
      <c r="K242" s="393"/>
      <c r="L242" s="393"/>
      <c r="Q242" s="419"/>
    </row>
    <row r="243" spans="2:17" s="394" customFormat="1" x14ac:dyDescent="0.25">
      <c r="B243" s="393"/>
      <c r="C243" s="393"/>
      <c r="D243" s="393"/>
      <c r="G243" s="393"/>
      <c r="H243" s="393"/>
      <c r="I243" s="393"/>
      <c r="K243" s="393"/>
      <c r="L243" s="393"/>
      <c r="Q243" s="419"/>
    </row>
    <row r="244" spans="2:17" s="394" customFormat="1" x14ac:dyDescent="0.25">
      <c r="B244" s="393"/>
      <c r="C244" s="393"/>
      <c r="D244" s="393"/>
      <c r="G244" s="393"/>
      <c r="H244" s="393"/>
      <c r="I244" s="393"/>
      <c r="K244" s="393"/>
      <c r="L244" s="393"/>
      <c r="Q244" s="419"/>
    </row>
    <row r="245" spans="2:17" s="394" customFormat="1" x14ac:dyDescent="0.25">
      <c r="B245" s="393"/>
      <c r="C245" s="393"/>
      <c r="D245" s="393"/>
      <c r="G245" s="393"/>
      <c r="H245" s="393"/>
      <c r="I245" s="393"/>
      <c r="K245" s="393"/>
      <c r="L245" s="393"/>
      <c r="Q245" s="419"/>
    </row>
    <row r="246" spans="2:17" s="394" customFormat="1" x14ac:dyDescent="0.25">
      <c r="B246" s="393"/>
      <c r="C246" s="393"/>
      <c r="D246" s="393"/>
      <c r="G246" s="393"/>
      <c r="H246" s="393"/>
      <c r="I246" s="393"/>
      <c r="K246" s="393"/>
      <c r="L246" s="393"/>
      <c r="Q246" s="419"/>
    </row>
    <row r="247" spans="2:17" s="394" customFormat="1" x14ac:dyDescent="0.25">
      <c r="B247" s="393"/>
      <c r="C247" s="393"/>
      <c r="D247" s="393"/>
      <c r="G247" s="393"/>
      <c r="H247" s="393"/>
      <c r="I247" s="393"/>
      <c r="K247" s="393"/>
      <c r="L247" s="393"/>
      <c r="Q247" s="419"/>
    </row>
    <row r="248" spans="2:17" s="394" customFormat="1" x14ac:dyDescent="0.25">
      <c r="B248" s="393"/>
      <c r="C248" s="393"/>
      <c r="D248" s="393"/>
      <c r="G248" s="393"/>
      <c r="H248" s="393"/>
      <c r="I248" s="393"/>
      <c r="K248" s="393"/>
      <c r="L248" s="393"/>
      <c r="Q248" s="419"/>
    </row>
    <row r="249" spans="2:17" s="394" customFormat="1" x14ac:dyDescent="0.25">
      <c r="B249" s="393"/>
      <c r="C249" s="393"/>
      <c r="D249" s="393"/>
      <c r="G249" s="393"/>
      <c r="H249" s="393"/>
      <c r="I249" s="393"/>
      <c r="K249" s="393"/>
      <c r="L249" s="393"/>
      <c r="Q249" s="419"/>
    </row>
    <row r="250" spans="2:17" s="394" customFormat="1" x14ac:dyDescent="0.25">
      <c r="B250" s="393"/>
      <c r="C250" s="393"/>
      <c r="D250" s="393"/>
      <c r="G250" s="393"/>
      <c r="H250" s="393"/>
      <c r="I250" s="393"/>
      <c r="K250" s="393"/>
      <c r="L250" s="393"/>
      <c r="Q250" s="419"/>
    </row>
    <row r="251" spans="2:17" s="394" customFormat="1" x14ac:dyDescent="0.25">
      <c r="B251" s="393"/>
      <c r="C251" s="393"/>
      <c r="D251" s="393"/>
      <c r="G251" s="393"/>
      <c r="H251" s="393"/>
      <c r="I251" s="393"/>
      <c r="K251" s="393"/>
      <c r="L251" s="393"/>
      <c r="Q251" s="419"/>
    </row>
    <row r="252" spans="2:17" s="394" customFormat="1" x14ac:dyDescent="0.25">
      <c r="B252" s="393"/>
      <c r="C252" s="393"/>
      <c r="D252" s="393"/>
      <c r="G252" s="393"/>
      <c r="H252" s="393"/>
      <c r="I252" s="393"/>
      <c r="K252" s="393"/>
      <c r="L252" s="393"/>
      <c r="Q252" s="419"/>
    </row>
    <row r="253" spans="2:17" s="394" customFormat="1" x14ac:dyDescent="0.25">
      <c r="B253" s="393"/>
      <c r="C253" s="393"/>
      <c r="D253" s="393"/>
      <c r="G253" s="393"/>
      <c r="H253" s="393"/>
      <c r="I253" s="393"/>
      <c r="K253" s="393"/>
      <c r="L253" s="393"/>
      <c r="Q253" s="419"/>
    </row>
    <row r="254" spans="2:17" s="394" customFormat="1" x14ac:dyDescent="0.25">
      <c r="B254" s="393"/>
      <c r="C254" s="393"/>
      <c r="D254" s="393"/>
      <c r="G254" s="393"/>
      <c r="H254" s="393"/>
      <c r="I254" s="393"/>
      <c r="K254" s="393"/>
      <c r="L254" s="393"/>
      <c r="Q254" s="419"/>
    </row>
    <row r="255" spans="2:17" s="394" customFormat="1" x14ac:dyDescent="0.25">
      <c r="B255" s="393"/>
      <c r="C255" s="393"/>
      <c r="D255" s="393"/>
      <c r="G255" s="393"/>
      <c r="H255" s="393"/>
      <c r="I255" s="393"/>
      <c r="K255" s="393"/>
      <c r="L255" s="393"/>
      <c r="Q255" s="419"/>
    </row>
    <row r="256" spans="2:17" s="394" customFormat="1" x14ac:dyDescent="0.25">
      <c r="B256" s="393"/>
      <c r="C256" s="393"/>
      <c r="D256" s="393"/>
      <c r="G256" s="393"/>
      <c r="H256" s="393"/>
      <c r="I256" s="393"/>
      <c r="K256" s="393"/>
      <c r="L256" s="393"/>
      <c r="Q256" s="419"/>
    </row>
    <row r="257" spans="2:17" s="394" customFormat="1" x14ac:dyDescent="0.25">
      <c r="B257" s="393"/>
      <c r="C257" s="393"/>
      <c r="D257" s="393"/>
      <c r="G257" s="393"/>
      <c r="H257" s="393"/>
      <c r="I257" s="393"/>
      <c r="K257" s="393"/>
      <c r="L257" s="393"/>
      <c r="Q257" s="419"/>
    </row>
    <row r="258" spans="2:17" s="394" customFormat="1" x14ac:dyDescent="0.25">
      <c r="B258" s="393"/>
      <c r="C258" s="393"/>
      <c r="D258" s="393"/>
      <c r="G258" s="393"/>
      <c r="H258" s="393"/>
      <c r="I258" s="393"/>
      <c r="K258" s="393"/>
      <c r="L258" s="393"/>
      <c r="Q258" s="419"/>
    </row>
    <row r="259" spans="2:17" s="394" customFormat="1" x14ac:dyDescent="0.25">
      <c r="B259" s="393"/>
      <c r="C259" s="393"/>
      <c r="D259" s="393"/>
      <c r="G259" s="393"/>
      <c r="H259" s="393"/>
      <c r="I259" s="393"/>
      <c r="K259" s="393"/>
      <c r="L259" s="393"/>
      <c r="Q259" s="419"/>
    </row>
    <row r="260" spans="2:17" s="394" customFormat="1" x14ac:dyDescent="0.25">
      <c r="B260" s="393"/>
      <c r="C260" s="393"/>
      <c r="D260" s="393"/>
      <c r="G260" s="393"/>
      <c r="H260" s="393"/>
      <c r="I260" s="393"/>
      <c r="K260" s="393"/>
      <c r="L260" s="393"/>
      <c r="Q260" s="419"/>
    </row>
    <row r="261" spans="2:17" s="394" customFormat="1" x14ac:dyDescent="0.25">
      <c r="B261" s="393"/>
      <c r="C261" s="393"/>
      <c r="D261" s="393"/>
      <c r="G261" s="393"/>
      <c r="H261" s="393"/>
      <c r="I261" s="393"/>
      <c r="K261" s="393"/>
      <c r="L261" s="393"/>
      <c r="Q261" s="419"/>
    </row>
    <row r="262" spans="2:17" s="394" customFormat="1" x14ac:dyDescent="0.25">
      <c r="B262" s="393"/>
      <c r="C262" s="393"/>
      <c r="D262" s="393"/>
      <c r="G262" s="393"/>
      <c r="H262" s="393"/>
      <c r="I262" s="393"/>
      <c r="K262" s="393"/>
      <c r="L262" s="393"/>
      <c r="Q262" s="419"/>
    </row>
    <row r="263" spans="2:17" s="394" customFormat="1" x14ac:dyDescent="0.25">
      <c r="B263" s="393"/>
      <c r="C263" s="393"/>
      <c r="D263" s="393"/>
      <c r="G263" s="393"/>
      <c r="H263" s="393"/>
      <c r="I263" s="393"/>
      <c r="K263" s="393"/>
      <c r="L263" s="393"/>
      <c r="Q263" s="419"/>
    </row>
    <row r="264" spans="2:17" s="394" customFormat="1" x14ac:dyDescent="0.25">
      <c r="B264" s="393"/>
      <c r="C264" s="393"/>
      <c r="D264" s="393"/>
      <c r="G264" s="393"/>
      <c r="H264" s="393"/>
      <c r="I264" s="393"/>
      <c r="K264" s="393"/>
      <c r="L264" s="393"/>
      <c r="Q264" s="419"/>
    </row>
    <row r="265" spans="2:17" s="394" customFormat="1" x14ac:dyDescent="0.25">
      <c r="B265" s="393"/>
      <c r="C265" s="393"/>
      <c r="D265" s="393"/>
      <c r="G265" s="393"/>
      <c r="H265" s="393"/>
      <c r="I265" s="393"/>
      <c r="K265" s="393"/>
      <c r="L265" s="393"/>
      <c r="Q265" s="419"/>
    </row>
    <row r="266" spans="2:17" s="394" customFormat="1" x14ac:dyDescent="0.25">
      <c r="B266" s="393"/>
      <c r="C266" s="393"/>
      <c r="D266" s="393"/>
      <c r="G266" s="393"/>
      <c r="H266" s="393"/>
      <c r="I266" s="393"/>
      <c r="K266" s="393"/>
      <c r="L266" s="393"/>
      <c r="Q266" s="419"/>
    </row>
    <row r="267" spans="2:17" s="394" customFormat="1" x14ac:dyDescent="0.25">
      <c r="B267" s="393"/>
      <c r="C267" s="393"/>
      <c r="D267" s="393"/>
      <c r="G267" s="393"/>
      <c r="H267" s="393"/>
      <c r="I267" s="393"/>
      <c r="K267" s="393"/>
      <c r="L267" s="393"/>
      <c r="Q267" s="419"/>
    </row>
    <row r="268" spans="2:17" s="394" customFormat="1" x14ac:dyDescent="0.25">
      <c r="B268" s="393"/>
      <c r="C268" s="393"/>
      <c r="D268" s="393"/>
      <c r="G268" s="393"/>
      <c r="H268" s="393"/>
      <c r="I268" s="393"/>
      <c r="K268" s="393"/>
      <c r="L268" s="393"/>
      <c r="Q268" s="419"/>
    </row>
    <row r="269" spans="2:17" s="394" customFormat="1" x14ac:dyDescent="0.25">
      <c r="B269" s="393"/>
      <c r="C269" s="393"/>
      <c r="D269" s="393"/>
      <c r="G269" s="393"/>
      <c r="H269" s="393"/>
      <c r="I269" s="393"/>
      <c r="K269" s="393"/>
      <c r="L269" s="393"/>
      <c r="Q269" s="419"/>
    </row>
    <row r="270" spans="2:17" s="394" customFormat="1" x14ac:dyDescent="0.25">
      <c r="B270" s="393"/>
      <c r="C270" s="393"/>
      <c r="D270" s="393"/>
      <c r="G270" s="393"/>
      <c r="H270" s="393"/>
      <c r="I270" s="393"/>
      <c r="K270" s="393"/>
      <c r="L270" s="393"/>
      <c r="Q270" s="419"/>
    </row>
    <row r="271" spans="2:17" s="394" customFormat="1" x14ac:dyDescent="0.25">
      <c r="B271" s="393"/>
      <c r="C271" s="393"/>
      <c r="D271" s="393"/>
      <c r="G271" s="393"/>
      <c r="H271" s="393"/>
      <c r="I271" s="393"/>
      <c r="K271" s="393"/>
      <c r="L271" s="393"/>
      <c r="Q271" s="419"/>
    </row>
    <row r="272" spans="2:17" s="394" customFormat="1" x14ac:dyDescent="0.25">
      <c r="B272" s="393"/>
      <c r="C272" s="393"/>
      <c r="D272" s="393"/>
      <c r="G272" s="393"/>
      <c r="H272" s="393"/>
      <c r="I272" s="393"/>
      <c r="K272" s="393"/>
      <c r="L272" s="393"/>
      <c r="Q272" s="419"/>
    </row>
    <row r="273" spans="2:17" s="394" customFormat="1" x14ac:dyDescent="0.25">
      <c r="B273" s="393"/>
      <c r="C273" s="393"/>
      <c r="D273" s="393"/>
      <c r="G273" s="393"/>
      <c r="H273" s="393"/>
      <c r="I273" s="393"/>
      <c r="K273" s="393"/>
      <c r="L273" s="393"/>
      <c r="Q273" s="419"/>
    </row>
    <row r="274" spans="2:17" s="394" customFormat="1" x14ac:dyDescent="0.25">
      <c r="B274" s="393"/>
      <c r="C274" s="393"/>
      <c r="D274" s="393"/>
      <c r="G274" s="393"/>
      <c r="H274" s="393"/>
      <c r="I274" s="393"/>
      <c r="K274" s="393"/>
      <c r="L274" s="393"/>
      <c r="Q274" s="419"/>
    </row>
    <row r="275" spans="2:17" s="394" customFormat="1" x14ac:dyDescent="0.25">
      <c r="B275" s="393"/>
      <c r="C275" s="393"/>
      <c r="D275" s="393"/>
      <c r="G275" s="393"/>
      <c r="H275" s="393"/>
      <c r="I275" s="393"/>
      <c r="K275" s="393"/>
      <c r="L275" s="393"/>
      <c r="Q275" s="419"/>
    </row>
    <row r="276" spans="2:17" s="394" customFormat="1" x14ac:dyDescent="0.25">
      <c r="B276" s="393"/>
      <c r="C276" s="393"/>
      <c r="D276" s="393"/>
      <c r="G276" s="393"/>
      <c r="H276" s="393"/>
      <c r="I276" s="393"/>
      <c r="K276" s="393"/>
      <c r="L276" s="393"/>
      <c r="Q276" s="419"/>
    </row>
    <row r="277" spans="2:17" s="394" customFormat="1" x14ac:dyDescent="0.25">
      <c r="B277" s="393"/>
      <c r="C277" s="393"/>
      <c r="D277" s="393"/>
      <c r="G277" s="393"/>
      <c r="H277" s="393"/>
      <c r="I277" s="393"/>
      <c r="K277" s="393"/>
      <c r="L277" s="393"/>
      <c r="Q277" s="419"/>
    </row>
    <row r="278" spans="2:17" s="394" customFormat="1" x14ac:dyDescent="0.25">
      <c r="B278" s="393"/>
      <c r="C278" s="393"/>
      <c r="D278" s="393"/>
      <c r="G278" s="393"/>
      <c r="H278" s="393"/>
      <c r="I278" s="393"/>
      <c r="K278" s="393"/>
      <c r="L278" s="393"/>
      <c r="Q278" s="419"/>
    </row>
    <row r="279" spans="2:17" s="394" customFormat="1" x14ac:dyDescent="0.25">
      <c r="B279" s="393"/>
      <c r="C279" s="393"/>
      <c r="D279" s="393"/>
      <c r="G279" s="393"/>
      <c r="H279" s="393"/>
      <c r="I279" s="393"/>
      <c r="K279" s="393"/>
      <c r="L279" s="393"/>
      <c r="Q279" s="419"/>
    </row>
    <row r="280" spans="2:17" s="394" customFormat="1" x14ac:dyDescent="0.25">
      <c r="B280" s="393"/>
      <c r="C280" s="393"/>
      <c r="D280" s="393"/>
      <c r="G280" s="393"/>
      <c r="H280" s="393"/>
      <c r="I280" s="393"/>
      <c r="K280" s="393"/>
      <c r="L280" s="393"/>
      <c r="Q280" s="419"/>
    </row>
    <row r="281" spans="2:17" s="394" customFormat="1" x14ac:dyDescent="0.25">
      <c r="B281" s="393"/>
      <c r="C281" s="393"/>
      <c r="D281" s="393"/>
      <c r="G281" s="393"/>
      <c r="H281" s="393"/>
      <c r="I281" s="393"/>
      <c r="K281" s="393"/>
      <c r="L281" s="393"/>
      <c r="Q281" s="419"/>
    </row>
    <row r="282" spans="2:17" s="394" customFormat="1" x14ac:dyDescent="0.25">
      <c r="B282" s="393"/>
      <c r="C282" s="393"/>
      <c r="D282" s="393"/>
      <c r="G282" s="393"/>
      <c r="H282" s="393"/>
      <c r="I282" s="393"/>
      <c r="K282" s="393"/>
      <c r="L282" s="393"/>
      <c r="Q282" s="419"/>
    </row>
    <row r="283" spans="2:17" s="394" customFormat="1" x14ac:dyDescent="0.25">
      <c r="B283" s="393"/>
      <c r="C283" s="393"/>
      <c r="D283" s="393"/>
      <c r="G283" s="393"/>
      <c r="H283" s="393"/>
      <c r="I283" s="393"/>
      <c r="K283" s="393"/>
      <c r="L283" s="393"/>
      <c r="Q283" s="419"/>
    </row>
    <row r="284" spans="2:17" s="394" customFormat="1" x14ac:dyDescent="0.25">
      <c r="B284" s="393"/>
      <c r="C284" s="393"/>
      <c r="D284" s="393"/>
      <c r="G284" s="393"/>
      <c r="H284" s="393"/>
      <c r="I284" s="393"/>
      <c r="K284" s="393"/>
      <c r="L284" s="393"/>
      <c r="Q284" s="419"/>
    </row>
    <row r="285" spans="2:17" s="394" customFormat="1" x14ac:dyDescent="0.25">
      <c r="B285" s="393"/>
      <c r="C285" s="393"/>
      <c r="D285" s="393"/>
      <c r="G285" s="393"/>
      <c r="H285" s="393"/>
      <c r="I285" s="393"/>
      <c r="K285" s="393"/>
      <c r="L285" s="393"/>
      <c r="Q285" s="419"/>
    </row>
    <row r="286" spans="2:17" s="394" customFormat="1" x14ac:dyDescent="0.25">
      <c r="B286" s="393"/>
      <c r="C286" s="393"/>
      <c r="D286" s="393"/>
      <c r="G286" s="393"/>
      <c r="H286" s="393"/>
      <c r="I286" s="393"/>
      <c r="K286" s="393"/>
      <c r="L286" s="393"/>
      <c r="Q286" s="419"/>
    </row>
    <row r="287" spans="2:17" s="394" customFormat="1" x14ac:dyDescent="0.25">
      <c r="B287" s="393"/>
      <c r="C287" s="393"/>
      <c r="D287" s="393"/>
      <c r="G287" s="393"/>
      <c r="H287" s="393"/>
      <c r="I287" s="393"/>
      <c r="K287" s="393"/>
      <c r="L287" s="393"/>
      <c r="Q287" s="419"/>
    </row>
    <row r="288" spans="2:17" s="394" customFormat="1" x14ac:dyDescent="0.25">
      <c r="B288" s="393"/>
      <c r="C288" s="393"/>
      <c r="D288" s="393"/>
      <c r="G288" s="393"/>
      <c r="H288" s="393"/>
      <c r="I288" s="393"/>
      <c r="K288" s="393"/>
      <c r="L288" s="393"/>
      <c r="Q288" s="419"/>
    </row>
    <row r="289" spans="2:17" s="394" customFormat="1" x14ac:dyDescent="0.25">
      <c r="B289" s="393"/>
      <c r="C289" s="393"/>
      <c r="D289" s="393"/>
      <c r="G289" s="393"/>
      <c r="H289" s="393"/>
      <c r="I289" s="393"/>
      <c r="K289" s="393"/>
      <c r="L289" s="393"/>
      <c r="Q289" s="419"/>
    </row>
    <row r="290" spans="2:17" s="394" customFormat="1" x14ac:dyDescent="0.25">
      <c r="B290" s="393"/>
      <c r="C290" s="393"/>
      <c r="D290" s="393"/>
      <c r="G290" s="393"/>
      <c r="H290" s="393"/>
      <c r="I290" s="393"/>
      <c r="K290" s="393"/>
      <c r="L290" s="393"/>
      <c r="Q290" s="419"/>
    </row>
    <row r="291" spans="2:17" s="394" customFormat="1" x14ac:dyDescent="0.25">
      <c r="B291" s="393"/>
      <c r="C291" s="393"/>
      <c r="D291" s="393"/>
      <c r="G291" s="393"/>
      <c r="H291" s="393"/>
      <c r="I291" s="393"/>
      <c r="K291" s="393"/>
      <c r="L291" s="393"/>
      <c r="Q291" s="419"/>
    </row>
    <row r="292" spans="2:17" s="394" customFormat="1" x14ac:dyDescent="0.25">
      <c r="B292" s="393"/>
      <c r="C292" s="393"/>
      <c r="D292" s="393"/>
      <c r="G292" s="393"/>
      <c r="H292" s="393"/>
      <c r="I292" s="393"/>
      <c r="K292" s="393"/>
      <c r="L292" s="393"/>
      <c r="Q292" s="419"/>
    </row>
    <row r="293" spans="2:17" s="394" customFormat="1" x14ac:dyDescent="0.25">
      <c r="B293" s="393"/>
      <c r="C293" s="393"/>
      <c r="D293" s="393"/>
      <c r="G293" s="393"/>
      <c r="H293" s="393"/>
      <c r="I293" s="393"/>
      <c r="K293" s="393"/>
      <c r="L293" s="393"/>
      <c r="Q293" s="419"/>
    </row>
    <row r="294" spans="2:17" s="394" customFormat="1" x14ac:dyDescent="0.25">
      <c r="B294" s="393"/>
      <c r="C294" s="393"/>
      <c r="D294" s="393"/>
      <c r="G294" s="393"/>
      <c r="H294" s="393"/>
      <c r="I294" s="393"/>
      <c r="K294" s="393"/>
      <c r="L294" s="393"/>
      <c r="Q294" s="419"/>
    </row>
    <row r="295" spans="2:17" s="394" customFormat="1" x14ac:dyDescent="0.25">
      <c r="B295" s="393"/>
      <c r="C295" s="393"/>
      <c r="D295" s="393"/>
      <c r="G295" s="393"/>
      <c r="H295" s="393"/>
      <c r="I295" s="393"/>
      <c r="K295" s="393"/>
      <c r="L295" s="393"/>
      <c r="Q295" s="419"/>
    </row>
    <row r="296" spans="2:17" s="394" customFormat="1" x14ac:dyDescent="0.25">
      <c r="B296" s="393"/>
      <c r="C296" s="393"/>
      <c r="D296" s="393"/>
      <c r="G296" s="393"/>
      <c r="H296" s="393"/>
      <c r="I296" s="393"/>
      <c r="K296" s="393"/>
      <c r="L296" s="393"/>
      <c r="Q296" s="419"/>
    </row>
    <row r="297" spans="2:17" s="394" customFormat="1" x14ac:dyDescent="0.25">
      <c r="B297" s="393"/>
      <c r="C297" s="393"/>
      <c r="D297" s="393"/>
      <c r="G297" s="393"/>
      <c r="H297" s="393"/>
      <c r="I297" s="393"/>
      <c r="K297" s="393"/>
      <c r="L297" s="393"/>
      <c r="Q297" s="419"/>
    </row>
    <row r="298" spans="2:17" s="394" customFormat="1" x14ac:dyDescent="0.25">
      <c r="B298" s="393"/>
      <c r="C298" s="393"/>
      <c r="D298" s="393"/>
      <c r="G298" s="393"/>
      <c r="H298" s="393"/>
      <c r="I298" s="393"/>
      <c r="K298" s="393"/>
      <c r="L298" s="393"/>
      <c r="Q298" s="419"/>
    </row>
    <row r="299" spans="2:17" s="394" customFormat="1" x14ac:dyDescent="0.25">
      <c r="B299" s="393"/>
      <c r="C299" s="393"/>
      <c r="D299" s="393"/>
      <c r="G299" s="393"/>
      <c r="H299" s="393"/>
      <c r="I299" s="393"/>
      <c r="K299" s="393"/>
      <c r="L299" s="393"/>
      <c r="Q299" s="419"/>
    </row>
    <row r="300" spans="2:17" s="394" customFormat="1" x14ac:dyDescent="0.25">
      <c r="B300" s="393"/>
      <c r="C300" s="393"/>
      <c r="D300" s="393"/>
      <c r="G300" s="393"/>
      <c r="H300" s="393"/>
      <c r="I300" s="393"/>
      <c r="K300" s="393"/>
      <c r="L300" s="393"/>
      <c r="Q300" s="419"/>
    </row>
  </sheetData>
  <mergeCells count="16">
    <mergeCell ref="M88:N88"/>
    <mergeCell ref="O88:P88"/>
    <mergeCell ref="F4:F5"/>
    <mergeCell ref="A4:A5"/>
    <mergeCell ref="B4:B5"/>
    <mergeCell ref="C4:C5"/>
    <mergeCell ref="D4:D5"/>
    <mergeCell ref="E4:E5"/>
    <mergeCell ref="Q4:Q5"/>
    <mergeCell ref="R4:R5"/>
    <mergeCell ref="G4:G5"/>
    <mergeCell ref="H4:I4"/>
    <mergeCell ref="J4:J5"/>
    <mergeCell ref="K4:L4"/>
    <mergeCell ref="M4:N4"/>
    <mergeCell ref="O4:P4"/>
  </mergeCells>
  <dataValidations disablePrompts="1" count="4">
    <dataValidation type="list" allowBlank="1" showInputMessage="1" showErrorMessage="1" sqref="Q16 Q13 Q14 Q84 Q26 Q28 Q27 Q11 Q10 Q39" xr:uid="{00000000-0002-0000-1100-000000000000}">
      <formula1>$U$1:$U$8</formula1>
    </dataValidation>
    <dataValidation type="list" allowBlank="1" showInputMessage="1" showErrorMessage="1" sqref="Q42:Q45 Q48:Q59 Q70:Q73 Q65:Q68 Q74:Q77 Q60:Q64 Q78:Q80 Q81:Q83" xr:uid="{00000000-0002-0000-1100-000001000000}">
      <formula1>#REF!</formula1>
    </dataValidation>
    <dataValidation type="list" allowBlank="1" showInputMessage="1" showErrorMessage="1" sqref="Q32 Q24 Q29 Q12" xr:uid="{00000000-0002-0000-1100-000002000000}">
      <formula1>$X$1:$X$6</formula1>
    </dataValidation>
    <dataValidation type="list" allowBlank="1" showInputMessage="1" showErrorMessage="1" sqref="Q17:Q23 Q85 Q15 Q25 Q30:Q31 Q40 Q33:Q38" xr:uid="{00000000-0002-0000-1100-000003000000}">
      <formula1>$W$1:$W$6</formula1>
    </dataValidation>
  </dataValidations>
  <pageMargins left="0.7" right="0.7" top="0.75" bottom="0.75" header="0.3" footer="0.3"/>
  <pageSetup paperSize="9" orientation="portrait"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S124"/>
  <sheetViews>
    <sheetView zoomScale="60" zoomScaleNormal="60" workbookViewId="0">
      <selection activeCell="A3" sqref="A3"/>
    </sheetView>
  </sheetViews>
  <sheetFormatPr defaultRowHeight="15" x14ac:dyDescent="0.25"/>
  <cols>
    <col min="1" max="1" width="4.7109375" style="118" customWidth="1"/>
    <col min="2" max="2" width="8.85546875" style="118" customWidth="1"/>
    <col min="3" max="3" width="11.42578125" style="118" customWidth="1"/>
    <col min="4" max="4" width="9.7109375" style="118" customWidth="1"/>
    <col min="5" max="5" width="45.7109375" style="118" customWidth="1"/>
    <col min="6" max="6" width="71.28515625" style="118" customWidth="1"/>
    <col min="7" max="7" width="35.7109375" style="118" customWidth="1"/>
    <col min="8" max="8" width="19.28515625" style="118" customWidth="1"/>
    <col min="9" max="9" width="13.42578125" style="118" customWidth="1"/>
    <col min="10" max="10" width="29.7109375" style="118" customWidth="1"/>
    <col min="11" max="11" width="10.7109375" style="118" customWidth="1"/>
    <col min="12" max="12" width="12.7109375" style="118" customWidth="1"/>
    <col min="13" max="16" width="14.7109375" style="92" customWidth="1"/>
    <col min="17" max="17" width="16.7109375" style="118" customWidth="1"/>
    <col min="18" max="18" width="19.42578125" style="118" customWidth="1"/>
    <col min="19" max="19" width="19.5703125" style="118" customWidth="1"/>
    <col min="20" max="258" width="9.140625" style="118"/>
    <col min="259" max="259" width="4.7109375" style="118" bestFit="1" customWidth="1"/>
    <col min="260" max="260" width="9.7109375" style="118" bestFit="1" customWidth="1"/>
    <col min="261" max="261" width="10" style="118" bestFit="1" customWidth="1"/>
    <col min="262" max="262" width="8.85546875" style="118" bestFit="1" customWidth="1"/>
    <col min="263" max="263" width="22.85546875" style="118" customWidth="1"/>
    <col min="264" max="264" width="59.7109375" style="118" bestFit="1" customWidth="1"/>
    <col min="265" max="265" width="57.85546875" style="118" bestFit="1" customWidth="1"/>
    <col min="266" max="266" width="35.28515625" style="118" bestFit="1" customWidth="1"/>
    <col min="267" max="267" width="28.140625" style="118" bestFit="1" customWidth="1"/>
    <col min="268" max="268" width="33.140625" style="118" bestFit="1" customWidth="1"/>
    <col min="269" max="269" width="26" style="118" bestFit="1" customWidth="1"/>
    <col min="270" max="270" width="19.140625" style="118" bestFit="1" customWidth="1"/>
    <col min="271" max="271" width="10.42578125" style="118" customWidth="1"/>
    <col min="272" max="272" width="11.85546875" style="118" customWidth="1"/>
    <col min="273" max="273" width="14.7109375" style="118" customWidth="1"/>
    <col min="274" max="274" width="9" style="118" bestFit="1" customWidth="1"/>
    <col min="275" max="514" width="9.140625" style="118"/>
    <col min="515" max="515" width="4.7109375" style="118" bestFit="1" customWidth="1"/>
    <col min="516" max="516" width="9.7109375" style="118" bestFit="1" customWidth="1"/>
    <col min="517" max="517" width="10" style="118" bestFit="1" customWidth="1"/>
    <col min="518" max="518" width="8.85546875" style="118" bestFit="1" customWidth="1"/>
    <col min="519" max="519" width="22.85546875" style="118" customWidth="1"/>
    <col min="520" max="520" width="59.7109375" style="118" bestFit="1" customWidth="1"/>
    <col min="521" max="521" width="57.85546875" style="118" bestFit="1" customWidth="1"/>
    <col min="522" max="522" width="35.28515625" style="118" bestFit="1" customWidth="1"/>
    <col min="523" max="523" width="28.140625" style="118" bestFit="1" customWidth="1"/>
    <col min="524" max="524" width="33.140625" style="118" bestFit="1" customWidth="1"/>
    <col min="525" max="525" width="26" style="118" bestFit="1" customWidth="1"/>
    <col min="526" max="526" width="19.140625" style="118" bestFit="1" customWidth="1"/>
    <col min="527" max="527" width="10.42578125" style="118" customWidth="1"/>
    <col min="528" max="528" width="11.85546875" style="118" customWidth="1"/>
    <col min="529" max="529" width="14.7109375" style="118" customWidth="1"/>
    <col min="530" max="530" width="9" style="118" bestFit="1" customWidth="1"/>
    <col min="531" max="770" width="9.140625" style="118"/>
    <col min="771" max="771" width="4.7109375" style="118" bestFit="1" customWidth="1"/>
    <col min="772" max="772" width="9.7109375" style="118" bestFit="1" customWidth="1"/>
    <col min="773" max="773" width="10" style="118" bestFit="1" customWidth="1"/>
    <col min="774" max="774" width="8.85546875" style="118" bestFit="1" customWidth="1"/>
    <col min="775" max="775" width="22.85546875" style="118" customWidth="1"/>
    <col min="776" max="776" width="59.7109375" style="118" bestFit="1" customWidth="1"/>
    <col min="777" max="777" width="57.85546875" style="118" bestFit="1" customWidth="1"/>
    <col min="778" max="778" width="35.28515625" style="118" bestFit="1" customWidth="1"/>
    <col min="779" max="779" width="28.140625" style="118" bestFit="1" customWidth="1"/>
    <col min="780" max="780" width="33.140625" style="118" bestFit="1" customWidth="1"/>
    <col min="781" max="781" width="26" style="118" bestFit="1" customWidth="1"/>
    <col min="782" max="782" width="19.140625" style="118" bestFit="1" customWidth="1"/>
    <col min="783" max="783" width="10.42578125" style="118" customWidth="1"/>
    <col min="784" max="784" width="11.85546875" style="118" customWidth="1"/>
    <col min="785" max="785" width="14.7109375" style="118" customWidth="1"/>
    <col min="786" max="786" width="9" style="118" bestFit="1" customWidth="1"/>
    <col min="787" max="1026" width="9.140625" style="118"/>
    <col min="1027" max="1027" width="4.7109375" style="118" bestFit="1" customWidth="1"/>
    <col min="1028" max="1028" width="9.7109375" style="118" bestFit="1" customWidth="1"/>
    <col min="1029" max="1029" width="10" style="118" bestFit="1" customWidth="1"/>
    <col min="1030" max="1030" width="8.85546875" style="118" bestFit="1" customWidth="1"/>
    <col min="1031" max="1031" width="22.85546875" style="118" customWidth="1"/>
    <col min="1032" max="1032" width="59.7109375" style="118" bestFit="1" customWidth="1"/>
    <col min="1033" max="1033" width="57.85546875" style="118" bestFit="1" customWidth="1"/>
    <col min="1034" max="1034" width="35.28515625" style="118" bestFit="1" customWidth="1"/>
    <col min="1035" max="1035" width="28.140625" style="118" bestFit="1" customWidth="1"/>
    <col min="1036" max="1036" width="33.140625" style="118" bestFit="1" customWidth="1"/>
    <col min="1037" max="1037" width="26" style="118" bestFit="1" customWidth="1"/>
    <col min="1038" max="1038" width="19.140625" style="118" bestFit="1" customWidth="1"/>
    <col min="1039" max="1039" width="10.42578125" style="118" customWidth="1"/>
    <col min="1040" max="1040" width="11.85546875" style="118" customWidth="1"/>
    <col min="1041" max="1041" width="14.7109375" style="118" customWidth="1"/>
    <col min="1042" max="1042" width="9" style="118" bestFit="1" customWidth="1"/>
    <col min="1043" max="1282" width="9.140625" style="118"/>
    <col min="1283" max="1283" width="4.7109375" style="118" bestFit="1" customWidth="1"/>
    <col min="1284" max="1284" width="9.7109375" style="118" bestFit="1" customWidth="1"/>
    <col min="1285" max="1285" width="10" style="118" bestFit="1" customWidth="1"/>
    <col min="1286" max="1286" width="8.85546875" style="118" bestFit="1" customWidth="1"/>
    <col min="1287" max="1287" width="22.85546875" style="118" customWidth="1"/>
    <col min="1288" max="1288" width="59.7109375" style="118" bestFit="1" customWidth="1"/>
    <col min="1289" max="1289" width="57.85546875" style="118" bestFit="1" customWidth="1"/>
    <col min="1290" max="1290" width="35.28515625" style="118" bestFit="1" customWidth="1"/>
    <col min="1291" max="1291" width="28.140625" style="118" bestFit="1" customWidth="1"/>
    <col min="1292" max="1292" width="33.140625" style="118" bestFit="1" customWidth="1"/>
    <col min="1293" max="1293" width="26" style="118" bestFit="1" customWidth="1"/>
    <col min="1294" max="1294" width="19.140625" style="118" bestFit="1" customWidth="1"/>
    <col min="1295" max="1295" width="10.42578125" style="118" customWidth="1"/>
    <col min="1296" max="1296" width="11.85546875" style="118" customWidth="1"/>
    <col min="1297" max="1297" width="14.7109375" style="118" customWidth="1"/>
    <col min="1298" max="1298" width="9" style="118" bestFit="1" customWidth="1"/>
    <col min="1299" max="1538" width="9.140625" style="118"/>
    <col min="1539" max="1539" width="4.7109375" style="118" bestFit="1" customWidth="1"/>
    <col min="1540" max="1540" width="9.7109375" style="118" bestFit="1" customWidth="1"/>
    <col min="1541" max="1541" width="10" style="118" bestFit="1" customWidth="1"/>
    <col min="1542" max="1542" width="8.85546875" style="118" bestFit="1" customWidth="1"/>
    <col min="1543" max="1543" width="22.85546875" style="118" customWidth="1"/>
    <col min="1544" max="1544" width="59.7109375" style="118" bestFit="1" customWidth="1"/>
    <col min="1545" max="1545" width="57.85546875" style="118" bestFit="1" customWidth="1"/>
    <col min="1546" max="1546" width="35.28515625" style="118" bestFit="1" customWidth="1"/>
    <col min="1547" max="1547" width="28.140625" style="118" bestFit="1" customWidth="1"/>
    <col min="1548" max="1548" width="33.140625" style="118" bestFit="1" customWidth="1"/>
    <col min="1549" max="1549" width="26" style="118" bestFit="1" customWidth="1"/>
    <col min="1550" max="1550" width="19.140625" style="118" bestFit="1" customWidth="1"/>
    <col min="1551" max="1551" width="10.42578125" style="118" customWidth="1"/>
    <col min="1552" max="1552" width="11.85546875" style="118" customWidth="1"/>
    <col min="1553" max="1553" width="14.7109375" style="118" customWidth="1"/>
    <col min="1554" max="1554" width="9" style="118" bestFit="1" customWidth="1"/>
    <col min="1555" max="1794" width="9.140625" style="118"/>
    <col min="1795" max="1795" width="4.7109375" style="118" bestFit="1" customWidth="1"/>
    <col min="1796" max="1796" width="9.7109375" style="118" bestFit="1" customWidth="1"/>
    <col min="1797" max="1797" width="10" style="118" bestFit="1" customWidth="1"/>
    <col min="1798" max="1798" width="8.85546875" style="118" bestFit="1" customWidth="1"/>
    <col min="1799" max="1799" width="22.85546875" style="118" customWidth="1"/>
    <col min="1800" max="1800" width="59.7109375" style="118" bestFit="1" customWidth="1"/>
    <col min="1801" max="1801" width="57.85546875" style="118" bestFit="1" customWidth="1"/>
    <col min="1802" max="1802" width="35.28515625" style="118" bestFit="1" customWidth="1"/>
    <col min="1803" max="1803" width="28.140625" style="118" bestFit="1" customWidth="1"/>
    <col min="1804" max="1804" width="33.140625" style="118" bestFit="1" customWidth="1"/>
    <col min="1805" max="1805" width="26" style="118" bestFit="1" customWidth="1"/>
    <col min="1806" max="1806" width="19.140625" style="118" bestFit="1" customWidth="1"/>
    <col min="1807" max="1807" width="10.42578125" style="118" customWidth="1"/>
    <col min="1808" max="1808" width="11.85546875" style="118" customWidth="1"/>
    <col min="1809" max="1809" width="14.7109375" style="118" customWidth="1"/>
    <col min="1810" max="1810" width="9" style="118" bestFit="1" customWidth="1"/>
    <col min="1811" max="2050" width="9.140625" style="118"/>
    <col min="2051" max="2051" width="4.7109375" style="118" bestFit="1" customWidth="1"/>
    <col min="2052" max="2052" width="9.7109375" style="118" bestFit="1" customWidth="1"/>
    <col min="2053" max="2053" width="10" style="118" bestFit="1" customWidth="1"/>
    <col min="2054" max="2054" width="8.85546875" style="118" bestFit="1" customWidth="1"/>
    <col min="2055" max="2055" width="22.85546875" style="118" customWidth="1"/>
    <col min="2056" max="2056" width="59.7109375" style="118" bestFit="1" customWidth="1"/>
    <col min="2057" max="2057" width="57.85546875" style="118" bestFit="1" customWidth="1"/>
    <col min="2058" max="2058" width="35.28515625" style="118" bestFit="1" customWidth="1"/>
    <col min="2059" max="2059" width="28.140625" style="118" bestFit="1" customWidth="1"/>
    <col min="2060" max="2060" width="33.140625" style="118" bestFit="1" customWidth="1"/>
    <col min="2061" max="2061" width="26" style="118" bestFit="1" customWidth="1"/>
    <col min="2062" max="2062" width="19.140625" style="118" bestFit="1" customWidth="1"/>
    <col min="2063" max="2063" width="10.42578125" style="118" customWidth="1"/>
    <col min="2064" max="2064" width="11.85546875" style="118" customWidth="1"/>
    <col min="2065" max="2065" width="14.7109375" style="118" customWidth="1"/>
    <col min="2066" max="2066" width="9" style="118" bestFit="1" customWidth="1"/>
    <col min="2067" max="2306" width="9.140625" style="118"/>
    <col min="2307" max="2307" width="4.7109375" style="118" bestFit="1" customWidth="1"/>
    <col min="2308" max="2308" width="9.7109375" style="118" bestFit="1" customWidth="1"/>
    <col min="2309" max="2309" width="10" style="118" bestFit="1" customWidth="1"/>
    <col min="2310" max="2310" width="8.85546875" style="118" bestFit="1" customWidth="1"/>
    <col min="2311" max="2311" width="22.85546875" style="118" customWidth="1"/>
    <col min="2312" max="2312" width="59.7109375" style="118" bestFit="1" customWidth="1"/>
    <col min="2313" max="2313" width="57.85546875" style="118" bestFit="1" customWidth="1"/>
    <col min="2314" max="2314" width="35.28515625" style="118" bestFit="1" customWidth="1"/>
    <col min="2315" max="2315" width="28.140625" style="118" bestFit="1" customWidth="1"/>
    <col min="2316" max="2316" width="33.140625" style="118" bestFit="1" customWidth="1"/>
    <col min="2317" max="2317" width="26" style="118" bestFit="1" customWidth="1"/>
    <col min="2318" max="2318" width="19.140625" style="118" bestFit="1" customWidth="1"/>
    <col min="2319" max="2319" width="10.42578125" style="118" customWidth="1"/>
    <col min="2320" max="2320" width="11.85546875" style="118" customWidth="1"/>
    <col min="2321" max="2321" width="14.7109375" style="118" customWidth="1"/>
    <col min="2322" max="2322" width="9" style="118" bestFit="1" customWidth="1"/>
    <col min="2323" max="2562" width="9.140625" style="118"/>
    <col min="2563" max="2563" width="4.7109375" style="118" bestFit="1" customWidth="1"/>
    <col min="2564" max="2564" width="9.7109375" style="118" bestFit="1" customWidth="1"/>
    <col min="2565" max="2565" width="10" style="118" bestFit="1" customWidth="1"/>
    <col min="2566" max="2566" width="8.85546875" style="118" bestFit="1" customWidth="1"/>
    <col min="2567" max="2567" width="22.85546875" style="118" customWidth="1"/>
    <col min="2568" max="2568" width="59.7109375" style="118" bestFit="1" customWidth="1"/>
    <col min="2569" max="2569" width="57.85546875" style="118" bestFit="1" customWidth="1"/>
    <col min="2570" max="2570" width="35.28515625" style="118" bestFit="1" customWidth="1"/>
    <col min="2571" max="2571" width="28.140625" style="118" bestFit="1" customWidth="1"/>
    <col min="2572" max="2572" width="33.140625" style="118" bestFit="1" customWidth="1"/>
    <col min="2573" max="2573" width="26" style="118" bestFit="1" customWidth="1"/>
    <col min="2574" max="2574" width="19.140625" style="118" bestFit="1" customWidth="1"/>
    <col min="2575" max="2575" width="10.42578125" style="118" customWidth="1"/>
    <col min="2576" max="2576" width="11.85546875" style="118" customWidth="1"/>
    <col min="2577" max="2577" width="14.7109375" style="118" customWidth="1"/>
    <col min="2578" max="2578" width="9" style="118" bestFit="1" customWidth="1"/>
    <col min="2579" max="2818" width="9.140625" style="118"/>
    <col min="2819" max="2819" width="4.7109375" style="118" bestFit="1" customWidth="1"/>
    <col min="2820" max="2820" width="9.7109375" style="118" bestFit="1" customWidth="1"/>
    <col min="2821" max="2821" width="10" style="118" bestFit="1" customWidth="1"/>
    <col min="2822" max="2822" width="8.85546875" style="118" bestFit="1" customWidth="1"/>
    <col min="2823" max="2823" width="22.85546875" style="118" customWidth="1"/>
    <col min="2824" max="2824" width="59.7109375" style="118" bestFit="1" customWidth="1"/>
    <col min="2825" max="2825" width="57.85546875" style="118" bestFit="1" customWidth="1"/>
    <col min="2826" max="2826" width="35.28515625" style="118" bestFit="1" customWidth="1"/>
    <col min="2827" max="2827" width="28.140625" style="118" bestFit="1" customWidth="1"/>
    <col min="2828" max="2828" width="33.140625" style="118" bestFit="1" customWidth="1"/>
    <col min="2829" max="2829" width="26" style="118" bestFit="1" customWidth="1"/>
    <col min="2830" max="2830" width="19.140625" style="118" bestFit="1" customWidth="1"/>
    <col min="2831" max="2831" width="10.42578125" style="118" customWidth="1"/>
    <col min="2832" max="2832" width="11.85546875" style="118" customWidth="1"/>
    <col min="2833" max="2833" width="14.7109375" style="118" customWidth="1"/>
    <col min="2834" max="2834" width="9" style="118" bestFit="1" customWidth="1"/>
    <col min="2835" max="3074" width="9.140625" style="118"/>
    <col min="3075" max="3075" width="4.7109375" style="118" bestFit="1" customWidth="1"/>
    <col min="3076" max="3076" width="9.7109375" style="118" bestFit="1" customWidth="1"/>
    <col min="3077" max="3077" width="10" style="118" bestFit="1" customWidth="1"/>
    <col min="3078" max="3078" width="8.85546875" style="118" bestFit="1" customWidth="1"/>
    <col min="3079" max="3079" width="22.85546875" style="118" customWidth="1"/>
    <col min="3080" max="3080" width="59.7109375" style="118" bestFit="1" customWidth="1"/>
    <col min="3081" max="3081" width="57.85546875" style="118" bestFit="1" customWidth="1"/>
    <col min="3082" max="3082" width="35.28515625" style="118" bestFit="1" customWidth="1"/>
    <col min="3083" max="3083" width="28.140625" style="118" bestFit="1" customWidth="1"/>
    <col min="3084" max="3084" width="33.140625" style="118" bestFit="1" customWidth="1"/>
    <col min="3085" max="3085" width="26" style="118" bestFit="1" customWidth="1"/>
    <col min="3086" max="3086" width="19.140625" style="118" bestFit="1" customWidth="1"/>
    <col min="3087" max="3087" width="10.42578125" style="118" customWidth="1"/>
    <col min="3088" max="3088" width="11.85546875" style="118" customWidth="1"/>
    <col min="3089" max="3089" width="14.7109375" style="118" customWidth="1"/>
    <col min="3090" max="3090" width="9" style="118" bestFit="1" customWidth="1"/>
    <col min="3091" max="3330" width="9.140625" style="118"/>
    <col min="3331" max="3331" width="4.7109375" style="118" bestFit="1" customWidth="1"/>
    <col min="3332" max="3332" width="9.7109375" style="118" bestFit="1" customWidth="1"/>
    <col min="3333" max="3333" width="10" style="118" bestFit="1" customWidth="1"/>
    <col min="3334" max="3334" width="8.85546875" style="118" bestFit="1" customWidth="1"/>
    <col min="3335" max="3335" width="22.85546875" style="118" customWidth="1"/>
    <col min="3336" max="3336" width="59.7109375" style="118" bestFit="1" customWidth="1"/>
    <col min="3337" max="3337" width="57.85546875" style="118" bestFit="1" customWidth="1"/>
    <col min="3338" max="3338" width="35.28515625" style="118" bestFit="1" customWidth="1"/>
    <col min="3339" max="3339" width="28.140625" style="118" bestFit="1" customWidth="1"/>
    <col min="3340" max="3340" width="33.140625" style="118" bestFit="1" customWidth="1"/>
    <col min="3341" max="3341" width="26" style="118" bestFit="1" customWidth="1"/>
    <col min="3342" max="3342" width="19.140625" style="118" bestFit="1" customWidth="1"/>
    <col min="3343" max="3343" width="10.42578125" style="118" customWidth="1"/>
    <col min="3344" max="3344" width="11.85546875" style="118" customWidth="1"/>
    <col min="3345" max="3345" width="14.7109375" style="118" customWidth="1"/>
    <col min="3346" max="3346" width="9" style="118" bestFit="1" customWidth="1"/>
    <col min="3347" max="3586" width="9.140625" style="118"/>
    <col min="3587" max="3587" width="4.7109375" style="118" bestFit="1" customWidth="1"/>
    <col min="3588" max="3588" width="9.7109375" style="118" bestFit="1" customWidth="1"/>
    <col min="3589" max="3589" width="10" style="118" bestFit="1" customWidth="1"/>
    <col min="3590" max="3590" width="8.85546875" style="118" bestFit="1" customWidth="1"/>
    <col min="3591" max="3591" width="22.85546875" style="118" customWidth="1"/>
    <col min="3592" max="3592" width="59.7109375" style="118" bestFit="1" customWidth="1"/>
    <col min="3593" max="3593" width="57.85546875" style="118" bestFit="1" customWidth="1"/>
    <col min="3594" max="3594" width="35.28515625" style="118" bestFit="1" customWidth="1"/>
    <col min="3595" max="3595" width="28.140625" style="118" bestFit="1" customWidth="1"/>
    <col min="3596" max="3596" width="33.140625" style="118" bestFit="1" customWidth="1"/>
    <col min="3597" max="3597" width="26" style="118" bestFit="1" customWidth="1"/>
    <col min="3598" max="3598" width="19.140625" style="118" bestFit="1" customWidth="1"/>
    <col min="3599" max="3599" width="10.42578125" style="118" customWidth="1"/>
    <col min="3600" max="3600" width="11.85546875" style="118" customWidth="1"/>
    <col min="3601" max="3601" width="14.7109375" style="118" customWidth="1"/>
    <col min="3602" max="3602" width="9" style="118" bestFit="1" customWidth="1"/>
    <col min="3603" max="3842" width="9.140625" style="118"/>
    <col min="3843" max="3843" width="4.7109375" style="118" bestFit="1" customWidth="1"/>
    <col min="3844" max="3844" width="9.7109375" style="118" bestFit="1" customWidth="1"/>
    <col min="3845" max="3845" width="10" style="118" bestFit="1" customWidth="1"/>
    <col min="3846" max="3846" width="8.85546875" style="118" bestFit="1" customWidth="1"/>
    <col min="3847" max="3847" width="22.85546875" style="118" customWidth="1"/>
    <col min="3848" max="3848" width="59.7109375" style="118" bestFit="1" customWidth="1"/>
    <col min="3849" max="3849" width="57.85546875" style="118" bestFit="1" customWidth="1"/>
    <col min="3850" max="3850" width="35.28515625" style="118" bestFit="1" customWidth="1"/>
    <col min="3851" max="3851" width="28.140625" style="118" bestFit="1" customWidth="1"/>
    <col min="3852" max="3852" width="33.140625" style="118" bestFit="1" customWidth="1"/>
    <col min="3853" max="3853" width="26" style="118" bestFit="1" customWidth="1"/>
    <col min="3854" max="3854" width="19.140625" style="118" bestFit="1" customWidth="1"/>
    <col min="3855" max="3855" width="10.42578125" style="118" customWidth="1"/>
    <col min="3856" max="3856" width="11.85546875" style="118" customWidth="1"/>
    <col min="3857" max="3857" width="14.7109375" style="118" customWidth="1"/>
    <col min="3858" max="3858" width="9" style="118" bestFit="1" customWidth="1"/>
    <col min="3859" max="4098" width="9.140625" style="118"/>
    <col min="4099" max="4099" width="4.7109375" style="118" bestFit="1" customWidth="1"/>
    <col min="4100" max="4100" width="9.7109375" style="118" bestFit="1" customWidth="1"/>
    <col min="4101" max="4101" width="10" style="118" bestFit="1" customWidth="1"/>
    <col min="4102" max="4102" width="8.85546875" style="118" bestFit="1" customWidth="1"/>
    <col min="4103" max="4103" width="22.85546875" style="118" customWidth="1"/>
    <col min="4104" max="4104" width="59.7109375" style="118" bestFit="1" customWidth="1"/>
    <col min="4105" max="4105" width="57.85546875" style="118" bestFit="1" customWidth="1"/>
    <col min="4106" max="4106" width="35.28515625" style="118" bestFit="1" customWidth="1"/>
    <col min="4107" max="4107" width="28.140625" style="118" bestFit="1" customWidth="1"/>
    <col min="4108" max="4108" width="33.140625" style="118" bestFit="1" customWidth="1"/>
    <col min="4109" max="4109" width="26" style="118" bestFit="1" customWidth="1"/>
    <col min="4110" max="4110" width="19.140625" style="118" bestFit="1" customWidth="1"/>
    <col min="4111" max="4111" width="10.42578125" style="118" customWidth="1"/>
    <col min="4112" max="4112" width="11.85546875" style="118" customWidth="1"/>
    <col min="4113" max="4113" width="14.7109375" style="118" customWidth="1"/>
    <col min="4114" max="4114" width="9" style="118" bestFit="1" customWidth="1"/>
    <col min="4115" max="4354" width="9.140625" style="118"/>
    <col min="4355" max="4355" width="4.7109375" style="118" bestFit="1" customWidth="1"/>
    <col min="4356" max="4356" width="9.7109375" style="118" bestFit="1" customWidth="1"/>
    <col min="4357" max="4357" width="10" style="118" bestFit="1" customWidth="1"/>
    <col min="4358" max="4358" width="8.85546875" style="118" bestFit="1" customWidth="1"/>
    <col min="4359" max="4359" width="22.85546875" style="118" customWidth="1"/>
    <col min="4360" max="4360" width="59.7109375" style="118" bestFit="1" customWidth="1"/>
    <col min="4361" max="4361" width="57.85546875" style="118" bestFit="1" customWidth="1"/>
    <col min="4362" max="4362" width="35.28515625" style="118" bestFit="1" customWidth="1"/>
    <col min="4363" max="4363" width="28.140625" style="118" bestFit="1" customWidth="1"/>
    <col min="4364" max="4364" width="33.140625" style="118" bestFit="1" customWidth="1"/>
    <col min="4365" max="4365" width="26" style="118" bestFit="1" customWidth="1"/>
    <col min="4366" max="4366" width="19.140625" style="118" bestFit="1" customWidth="1"/>
    <col min="4367" max="4367" width="10.42578125" style="118" customWidth="1"/>
    <col min="4368" max="4368" width="11.85546875" style="118" customWidth="1"/>
    <col min="4369" max="4369" width="14.7109375" style="118" customWidth="1"/>
    <col min="4370" max="4370" width="9" style="118" bestFit="1" customWidth="1"/>
    <col min="4371" max="4610" width="9.140625" style="118"/>
    <col min="4611" max="4611" width="4.7109375" style="118" bestFit="1" customWidth="1"/>
    <col min="4612" max="4612" width="9.7109375" style="118" bestFit="1" customWidth="1"/>
    <col min="4613" max="4613" width="10" style="118" bestFit="1" customWidth="1"/>
    <col min="4614" max="4614" width="8.85546875" style="118" bestFit="1" customWidth="1"/>
    <col min="4615" max="4615" width="22.85546875" style="118" customWidth="1"/>
    <col min="4616" max="4616" width="59.7109375" style="118" bestFit="1" customWidth="1"/>
    <col min="4617" max="4617" width="57.85546875" style="118" bestFit="1" customWidth="1"/>
    <col min="4618" max="4618" width="35.28515625" style="118" bestFit="1" customWidth="1"/>
    <col min="4619" max="4619" width="28.140625" style="118" bestFit="1" customWidth="1"/>
    <col min="4620" max="4620" width="33.140625" style="118" bestFit="1" customWidth="1"/>
    <col min="4621" max="4621" width="26" style="118" bestFit="1" customWidth="1"/>
    <col min="4622" max="4622" width="19.140625" style="118" bestFit="1" customWidth="1"/>
    <col min="4623" max="4623" width="10.42578125" style="118" customWidth="1"/>
    <col min="4624" max="4624" width="11.85546875" style="118" customWidth="1"/>
    <col min="4625" max="4625" width="14.7109375" style="118" customWidth="1"/>
    <col min="4626" max="4626" width="9" style="118" bestFit="1" customWidth="1"/>
    <col min="4627" max="4866" width="9.140625" style="118"/>
    <col min="4867" max="4867" width="4.7109375" style="118" bestFit="1" customWidth="1"/>
    <col min="4868" max="4868" width="9.7109375" style="118" bestFit="1" customWidth="1"/>
    <col min="4869" max="4869" width="10" style="118" bestFit="1" customWidth="1"/>
    <col min="4870" max="4870" width="8.85546875" style="118" bestFit="1" customWidth="1"/>
    <col min="4871" max="4871" width="22.85546875" style="118" customWidth="1"/>
    <col min="4872" max="4872" width="59.7109375" style="118" bestFit="1" customWidth="1"/>
    <col min="4873" max="4873" width="57.85546875" style="118" bestFit="1" customWidth="1"/>
    <col min="4874" max="4874" width="35.28515625" style="118" bestFit="1" customWidth="1"/>
    <col min="4875" max="4875" width="28.140625" style="118" bestFit="1" customWidth="1"/>
    <col min="4876" max="4876" width="33.140625" style="118" bestFit="1" customWidth="1"/>
    <col min="4877" max="4877" width="26" style="118" bestFit="1" customWidth="1"/>
    <col min="4878" max="4878" width="19.140625" style="118" bestFit="1" customWidth="1"/>
    <col min="4879" max="4879" width="10.42578125" style="118" customWidth="1"/>
    <col min="4880" max="4880" width="11.85546875" style="118" customWidth="1"/>
    <col min="4881" max="4881" width="14.7109375" style="118" customWidth="1"/>
    <col min="4882" max="4882" width="9" style="118" bestFit="1" customWidth="1"/>
    <col min="4883" max="5122" width="9.140625" style="118"/>
    <col min="5123" max="5123" width="4.7109375" style="118" bestFit="1" customWidth="1"/>
    <col min="5124" max="5124" width="9.7109375" style="118" bestFit="1" customWidth="1"/>
    <col min="5125" max="5125" width="10" style="118" bestFit="1" customWidth="1"/>
    <col min="5126" max="5126" width="8.85546875" style="118" bestFit="1" customWidth="1"/>
    <col min="5127" max="5127" width="22.85546875" style="118" customWidth="1"/>
    <col min="5128" max="5128" width="59.7109375" style="118" bestFit="1" customWidth="1"/>
    <col min="5129" max="5129" width="57.85546875" style="118" bestFit="1" customWidth="1"/>
    <col min="5130" max="5130" width="35.28515625" style="118" bestFit="1" customWidth="1"/>
    <col min="5131" max="5131" width="28.140625" style="118" bestFit="1" customWidth="1"/>
    <col min="5132" max="5132" width="33.140625" style="118" bestFit="1" customWidth="1"/>
    <col min="5133" max="5133" width="26" style="118" bestFit="1" customWidth="1"/>
    <col min="5134" max="5134" width="19.140625" style="118" bestFit="1" customWidth="1"/>
    <col min="5135" max="5135" width="10.42578125" style="118" customWidth="1"/>
    <col min="5136" max="5136" width="11.85546875" style="118" customWidth="1"/>
    <col min="5137" max="5137" width="14.7109375" style="118" customWidth="1"/>
    <col min="5138" max="5138" width="9" style="118" bestFit="1" customWidth="1"/>
    <col min="5139" max="5378" width="9.140625" style="118"/>
    <col min="5379" max="5379" width="4.7109375" style="118" bestFit="1" customWidth="1"/>
    <col min="5380" max="5380" width="9.7109375" style="118" bestFit="1" customWidth="1"/>
    <col min="5381" max="5381" width="10" style="118" bestFit="1" customWidth="1"/>
    <col min="5382" max="5382" width="8.85546875" style="118" bestFit="1" customWidth="1"/>
    <col min="5383" max="5383" width="22.85546875" style="118" customWidth="1"/>
    <col min="5384" max="5384" width="59.7109375" style="118" bestFit="1" customWidth="1"/>
    <col min="5385" max="5385" width="57.85546875" style="118" bestFit="1" customWidth="1"/>
    <col min="5386" max="5386" width="35.28515625" style="118" bestFit="1" customWidth="1"/>
    <col min="5387" max="5387" width="28.140625" style="118" bestFit="1" customWidth="1"/>
    <col min="5388" max="5388" width="33.140625" style="118" bestFit="1" customWidth="1"/>
    <col min="5389" max="5389" width="26" style="118" bestFit="1" customWidth="1"/>
    <col min="5390" max="5390" width="19.140625" style="118" bestFit="1" customWidth="1"/>
    <col min="5391" max="5391" width="10.42578125" style="118" customWidth="1"/>
    <col min="5392" max="5392" width="11.85546875" style="118" customWidth="1"/>
    <col min="5393" max="5393" width="14.7109375" style="118" customWidth="1"/>
    <col min="5394" max="5394" width="9" style="118" bestFit="1" customWidth="1"/>
    <col min="5395" max="5634" width="9.140625" style="118"/>
    <col min="5635" max="5635" width="4.7109375" style="118" bestFit="1" customWidth="1"/>
    <col min="5636" max="5636" width="9.7109375" style="118" bestFit="1" customWidth="1"/>
    <col min="5637" max="5637" width="10" style="118" bestFit="1" customWidth="1"/>
    <col min="5638" max="5638" width="8.85546875" style="118" bestFit="1" customWidth="1"/>
    <col min="5639" max="5639" width="22.85546875" style="118" customWidth="1"/>
    <col min="5640" max="5640" width="59.7109375" style="118" bestFit="1" customWidth="1"/>
    <col min="5641" max="5641" width="57.85546875" style="118" bestFit="1" customWidth="1"/>
    <col min="5642" max="5642" width="35.28515625" style="118" bestFit="1" customWidth="1"/>
    <col min="5643" max="5643" width="28.140625" style="118" bestFit="1" customWidth="1"/>
    <col min="5644" max="5644" width="33.140625" style="118" bestFit="1" customWidth="1"/>
    <col min="5645" max="5645" width="26" style="118" bestFit="1" customWidth="1"/>
    <col min="5646" max="5646" width="19.140625" style="118" bestFit="1" customWidth="1"/>
    <col min="5647" max="5647" width="10.42578125" style="118" customWidth="1"/>
    <col min="5648" max="5648" width="11.85546875" style="118" customWidth="1"/>
    <col min="5649" max="5649" width="14.7109375" style="118" customWidth="1"/>
    <col min="5650" max="5650" width="9" style="118" bestFit="1" customWidth="1"/>
    <col min="5651" max="5890" width="9.140625" style="118"/>
    <col min="5891" max="5891" width="4.7109375" style="118" bestFit="1" customWidth="1"/>
    <col min="5892" max="5892" width="9.7109375" style="118" bestFit="1" customWidth="1"/>
    <col min="5893" max="5893" width="10" style="118" bestFit="1" customWidth="1"/>
    <col min="5894" max="5894" width="8.85546875" style="118" bestFit="1" customWidth="1"/>
    <col min="5895" max="5895" width="22.85546875" style="118" customWidth="1"/>
    <col min="5896" max="5896" width="59.7109375" style="118" bestFit="1" customWidth="1"/>
    <col min="5897" max="5897" width="57.85546875" style="118" bestFit="1" customWidth="1"/>
    <col min="5898" max="5898" width="35.28515625" style="118" bestFit="1" customWidth="1"/>
    <col min="5899" max="5899" width="28.140625" style="118" bestFit="1" customWidth="1"/>
    <col min="5900" max="5900" width="33.140625" style="118" bestFit="1" customWidth="1"/>
    <col min="5901" max="5901" width="26" style="118" bestFit="1" customWidth="1"/>
    <col min="5902" max="5902" width="19.140625" style="118" bestFit="1" customWidth="1"/>
    <col min="5903" max="5903" width="10.42578125" style="118" customWidth="1"/>
    <col min="5904" max="5904" width="11.85546875" style="118" customWidth="1"/>
    <col min="5905" max="5905" width="14.7109375" style="118" customWidth="1"/>
    <col min="5906" max="5906" width="9" style="118" bestFit="1" customWidth="1"/>
    <col min="5907" max="6146" width="9.140625" style="118"/>
    <col min="6147" max="6147" width="4.7109375" style="118" bestFit="1" customWidth="1"/>
    <col min="6148" max="6148" width="9.7109375" style="118" bestFit="1" customWidth="1"/>
    <col min="6149" max="6149" width="10" style="118" bestFit="1" customWidth="1"/>
    <col min="6150" max="6150" width="8.85546875" style="118" bestFit="1" customWidth="1"/>
    <col min="6151" max="6151" width="22.85546875" style="118" customWidth="1"/>
    <col min="6152" max="6152" width="59.7109375" style="118" bestFit="1" customWidth="1"/>
    <col min="6153" max="6153" width="57.85546875" style="118" bestFit="1" customWidth="1"/>
    <col min="6154" max="6154" width="35.28515625" style="118" bestFit="1" customWidth="1"/>
    <col min="6155" max="6155" width="28.140625" style="118" bestFit="1" customWidth="1"/>
    <col min="6156" max="6156" width="33.140625" style="118" bestFit="1" customWidth="1"/>
    <col min="6157" max="6157" width="26" style="118" bestFit="1" customWidth="1"/>
    <col min="6158" max="6158" width="19.140625" style="118" bestFit="1" customWidth="1"/>
    <col min="6159" max="6159" width="10.42578125" style="118" customWidth="1"/>
    <col min="6160" max="6160" width="11.85546875" style="118" customWidth="1"/>
    <col min="6161" max="6161" width="14.7109375" style="118" customWidth="1"/>
    <col min="6162" max="6162" width="9" style="118" bestFit="1" customWidth="1"/>
    <col min="6163" max="6402" width="9.140625" style="118"/>
    <col min="6403" max="6403" width="4.7109375" style="118" bestFit="1" customWidth="1"/>
    <col min="6404" max="6404" width="9.7109375" style="118" bestFit="1" customWidth="1"/>
    <col min="6405" max="6405" width="10" style="118" bestFit="1" customWidth="1"/>
    <col min="6406" max="6406" width="8.85546875" style="118" bestFit="1" customWidth="1"/>
    <col min="6407" max="6407" width="22.85546875" style="118" customWidth="1"/>
    <col min="6408" max="6408" width="59.7109375" style="118" bestFit="1" customWidth="1"/>
    <col min="6409" max="6409" width="57.85546875" style="118" bestFit="1" customWidth="1"/>
    <col min="6410" max="6410" width="35.28515625" style="118" bestFit="1" customWidth="1"/>
    <col min="6411" max="6411" width="28.140625" style="118" bestFit="1" customWidth="1"/>
    <col min="6412" max="6412" width="33.140625" style="118" bestFit="1" customWidth="1"/>
    <col min="6413" max="6413" width="26" style="118" bestFit="1" customWidth="1"/>
    <col min="6414" max="6414" width="19.140625" style="118" bestFit="1" customWidth="1"/>
    <col min="6415" max="6415" width="10.42578125" style="118" customWidth="1"/>
    <col min="6416" max="6416" width="11.85546875" style="118" customWidth="1"/>
    <col min="6417" max="6417" width="14.7109375" style="118" customWidth="1"/>
    <col min="6418" max="6418" width="9" style="118" bestFit="1" customWidth="1"/>
    <col min="6419" max="6658" width="9.140625" style="118"/>
    <col min="6659" max="6659" width="4.7109375" style="118" bestFit="1" customWidth="1"/>
    <col min="6660" max="6660" width="9.7109375" style="118" bestFit="1" customWidth="1"/>
    <col min="6661" max="6661" width="10" style="118" bestFit="1" customWidth="1"/>
    <col min="6662" max="6662" width="8.85546875" style="118" bestFit="1" customWidth="1"/>
    <col min="6663" max="6663" width="22.85546875" style="118" customWidth="1"/>
    <col min="6664" max="6664" width="59.7109375" style="118" bestFit="1" customWidth="1"/>
    <col min="6665" max="6665" width="57.85546875" style="118" bestFit="1" customWidth="1"/>
    <col min="6666" max="6666" width="35.28515625" style="118" bestFit="1" customWidth="1"/>
    <col min="6667" max="6667" width="28.140625" style="118" bestFit="1" customWidth="1"/>
    <col min="6668" max="6668" width="33.140625" style="118" bestFit="1" customWidth="1"/>
    <col min="6669" max="6669" width="26" style="118" bestFit="1" customWidth="1"/>
    <col min="6670" max="6670" width="19.140625" style="118" bestFit="1" customWidth="1"/>
    <col min="6671" max="6671" width="10.42578125" style="118" customWidth="1"/>
    <col min="6672" max="6672" width="11.85546875" style="118" customWidth="1"/>
    <col min="6673" max="6673" width="14.7109375" style="118" customWidth="1"/>
    <col min="6674" max="6674" width="9" style="118" bestFit="1" customWidth="1"/>
    <col min="6675" max="6914" width="9.140625" style="118"/>
    <col min="6915" max="6915" width="4.7109375" style="118" bestFit="1" customWidth="1"/>
    <col min="6916" max="6916" width="9.7109375" style="118" bestFit="1" customWidth="1"/>
    <col min="6917" max="6917" width="10" style="118" bestFit="1" customWidth="1"/>
    <col min="6918" max="6918" width="8.85546875" style="118" bestFit="1" customWidth="1"/>
    <col min="6919" max="6919" width="22.85546875" style="118" customWidth="1"/>
    <col min="6920" max="6920" width="59.7109375" style="118" bestFit="1" customWidth="1"/>
    <col min="6921" max="6921" width="57.85546875" style="118" bestFit="1" customWidth="1"/>
    <col min="6922" max="6922" width="35.28515625" style="118" bestFit="1" customWidth="1"/>
    <col min="6923" max="6923" width="28.140625" style="118" bestFit="1" customWidth="1"/>
    <col min="6924" max="6924" width="33.140625" style="118" bestFit="1" customWidth="1"/>
    <col min="6925" max="6925" width="26" style="118" bestFit="1" customWidth="1"/>
    <col min="6926" max="6926" width="19.140625" style="118" bestFit="1" customWidth="1"/>
    <col min="6927" max="6927" width="10.42578125" style="118" customWidth="1"/>
    <col min="6928" max="6928" width="11.85546875" style="118" customWidth="1"/>
    <col min="6929" max="6929" width="14.7109375" style="118" customWidth="1"/>
    <col min="6930" max="6930" width="9" style="118" bestFit="1" customWidth="1"/>
    <col min="6931" max="7170" width="9.140625" style="118"/>
    <col min="7171" max="7171" width="4.7109375" style="118" bestFit="1" customWidth="1"/>
    <col min="7172" max="7172" width="9.7109375" style="118" bestFit="1" customWidth="1"/>
    <col min="7173" max="7173" width="10" style="118" bestFit="1" customWidth="1"/>
    <col min="7174" max="7174" width="8.85546875" style="118" bestFit="1" customWidth="1"/>
    <col min="7175" max="7175" width="22.85546875" style="118" customWidth="1"/>
    <col min="7176" max="7176" width="59.7109375" style="118" bestFit="1" customWidth="1"/>
    <col min="7177" max="7177" width="57.85546875" style="118" bestFit="1" customWidth="1"/>
    <col min="7178" max="7178" width="35.28515625" style="118" bestFit="1" customWidth="1"/>
    <col min="7179" max="7179" width="28.140625" style="118" bestFit="1" customWidth="1"/>
    <col min="7180" max="7180" width="33.140625" style="118" bestFit="1" customWidth="1"/>
    <col min="7181" max="7181" width="26" style="118" bestFit="1" customWidth="1"/>
    <col min="7182" max="7182" width="19.140625" style="118" bestFit="1" customWidth="1"/>
    <col min="7183" max="7183" width="10.42578125" style="118" customWidth="1"/>
    <col min="7184" max="7184" width="11.85546875" style="118" customWidth="1"/>
    <col min="7185" max="7185" width="14.7109375" style="118" customWidth="1"/>
    <col min="7186" max="7186" width="9" style="118" bestFit="1" customWidth="1"/>
    <col min="7187" max="7426" width="9.140625" style="118"/>
    <col min="7427" max="7427" width="4.7109375" style="118" bestFit="1" customWidth="1"/>
    <col min="7428" max="7428" width="9.7109375" style="118" bestFit="1" customWidth="1"/>
    <col min="7429" max="7429" width="10" style="118" bestFit="1" customWidth="1"/>
    <col min="7430" max="7430" width="8.85546875" style="118" bestFit="1" customWidth="1"/>
    <col min="7431" max="7431" width="22.85546875" style="118" customWidth="1"/>
    <col min="7432" max="7432" width="59.7109375" style="118" bestFit="1" customWidth="1"/>
    <col min="7433" max="7433" width="57.85546875" style="118" bestFit="1" customWidth="1"/>
    <col min="7434" max="7434" width="35.28515625" style="118" bestFit="1" customWidth="1"/>
    <col min="7435" max="7435" width="28.140625" style="118" bestFit="1" customWidth="1"/>
    <col min="7436" max="7436" width="33.140625" style="118" bestFit="1" customWidth="1"/>
    <col min="7437" max="7437" width="26" style="118" bestFit="1" customWidth="1"/>
    <col min="7438" max="7438" width="19.140625" style="118" bestFit="1" customWidth="1"/>
    <col min="7439" max="7439" width="10.42578125" style="118" customWidth="1"/>
    <col min="7440" max="7440" width="11.85546875" style="118" customWidth="1"/>
    <col min="7441" max="7441" width="14.7109375" style="118" customWidth="1"/>
    <col min="7442" max="7442" width="9" style="118" bestFit="1" customWidth="1"/>
    <col min="7443" max="7682" width="9.140625" style="118"/>
    <col min="7683" max="7683" width="4.7109375" style="118" bestFit="1" customWidth="1"/>
    <col min="7684" max="7684" width="9.7109375" style="118" bestFit="1" customWidth="1"/>
    <col min="7685" max="7685" width="10" style="118" bestFit="1" customWidth="1"/>
    <col min="7686" max="7686" width="8.85546875" style="118" bestFit="1" customWidth="1"/>
    <col min="7687" max="7687" width="22.85546875" style="118" customWidth="1"/>
    <col min="7688" max="7688" width="59.7109375" style="118" bestFit="1" customWidth="1"/>
    <col min="7689" max="7689" width="57.85546875" style="118" bestFit="1" customWidth="1"/>
    <col min="7690" max="7690" width="35.28515625" style="118" bestFit="1" customWidth="1"/>
    <col min="7691" max="7691" width="28.140625" style="118" bestFit="1" customWidth="1"/>
    <col min="7692" max="7692" width="33.140625" style="118" bestFit="1" customWidth="1"/>
    <col min="7693" max="7693" width="26" style="118" bestFit="1" customWidth="1"/>
    <col min="7694" max="7694" width="19.140625" style="118" bestFit="1" customWidth="1"/>
    <col min="7695" max="7695" width="10.42578125" style="118" customWidth="1"/>
    <col min="7696" max="7696" width="11.85546875" style="118" customWidth="1"/>
    <col min="7697" max="7697" width="14.7109375" style="118" customWidth="1"/>
    <col min="7698" max="7698" width="9" style="118" bestFit="1" customWidth="1"/>
    <col min="7699" max="7938" width="9.140625" style="118"/>
    <col min="7939" max="7939" width="4.7109375" style="118" bestFit="1" customWidth="1"/>
    <col min="7940" max="7940" width="9.7109375" style="118" bestFit="1" customWidth="1"/>
    <col min="7941" max="7941" width="10" style="118" bestFit="1" customWidth="1"/>
    <col min="7942" max="7942" width="8.85546875" style="118" bestFit="1" customWidth="1"/>
    <col min="7943" max="7943" width="22.85546875" style="118" customWidth="1"/>
    <col min="7944" max="7944" width="59.7109375" style="118" bestFit="1" customWidth="1"/>
    <col min="7945" max="7945" width="57.85546875" style="118" bestFit="1" customWidth="1"/>
    <col min="7946" max="7946" width="35.28515625" style="118" bestFit="1" customWidth="1"/>
    <col min="7947" max="7947" width="28.140625" style="118" bestFit="1" customWidth="1"/>
    <col min="7948" max="7948" width="33.140625" style="118" bestFit="1" customWidth="1"/>
    <col min="7949" max="7949" width="26" style="118" bestFit="1" customWidth="1"/>
    <col min="7950" max="7950" width="19.140625" style="118" bestFit="1" customWidth="1"/>
    <col min="7951" max="7951" width="10.42578125" style="118" customWidth="1"/>
    <col min="7952" max="7952" width="11.85546875" style="118" customWidth="1"/>
    <col min="7953" max="7953" width="14.7109375" style="118" customWidth="1"/>
    <col min="7954" max="7954" width="9" style="118" bestFit="1" customWidth="1"/>
    <col min="7955" max="8194" width="9.140625" style="118"/>
    <col min="8195" max="8195" width="4.7109375" style="118" bestFit="1" customWidth="1"/>
    <col min="8196" max="8196" width="9.7109375" style="118" bestFit="1" customWidth="1"/>
    <col min="8197" max="8197" width="10" style="118" bestFit="1" customWidth="1"/>
    <col min="8198" max="8198" width="8.85546875" style="118" bestFit="1" customWidth="1"/>
    <col min="8199" max="8199" width="22.85546875" style="118" customWidth="1"/>
    <col min="8200" max="8200" width="59.7109375" style="118" bestFit="1" customWidth="1"/>
    <col min="8201" max="8201" width="57.85546875" style="118" bestFit="1" customWidth="1"/>
    <col min="8202" max="8202" width="35.28515625" style="118" bestFit="1" customWidth="1"/>
    <col min="8203" max="8203" width="28.140625" style="118" bestFit="1" customWidth="1"/>
    <col min="8204" max="8204" width="33.140625" style="118" bestFit="1" customWidth="1"/>
    <col min="8205" max="8205" width="26" style="118" bestFit="1" customWidth="1"/>
    <col min="8206" max="8206" width="19.140625" style="118" bestFit="1" customWidth="1"/>
    <col min="8207" max="8207" width="10.42578125" style="118" customWidth="1"/>
    <col min="8208" max="8208" width="11.85546875" style="118" customWidth="1"/>
    <col min="8209" max="8209" width="14.7109375" style="118" customWidth="1"/>
    <col min="8210" max="8210" width="9" style="118" bestFit="1" customWidth="1"/>
    <col min="8211" max="8450" width="9.140625" style="118"/>
    <col min="8451" max="8451" width="4.7109375" style="118" bestFit="1" customWidth="1"/>
    <col min="8452" max="8452" width="9.7109375" style="118" bestFit="1" customWidth="1"/>
    <col min="8453" max="8453" width="10" style="118" bestFit="1" customWidth="1"/>
    <col min="8454" max="8454" width="8.85546875" style="118" bestFit="1" customWidth="1"/>
    <col min="8455" max="8455" width="22.85546875" style="118" customWidth="1"/>
    <col min="8456" max="8456" width="59.7109375" style="118" bestFit="1" customWidth="1"/>
    <col min="8457" max="8457" width="57.85546875" style="118" bestFit="1" customWidth="1"/>
    <col min="8458" max="8458" width="35.28515625" style="118" bestFit="1" customWidth="1"/>
    <col min="8459" max="8459" width="28.140625" style="118" bestFit="1" customWidth="1"/>
    <col min="8460" max="8460" width="33.140625" style="118" bestFit="1" customWidth="1"/>
    <col min="8461" max="8461" width="26" style="118" bestFit="1" customWidth="1"/>
    <col min="8462" max="8462" width="19.140625" style="118" bestFit="1" customWidth="1"/>
    <col min="8463" max="8463" width="10.42578125" style="118" customWidth="1"/>
    <col min="8464" max="8464" width="11.85546875" style="118" customWidth="1"/>
    <col min="8465" max="8465" width="14.7109375" style="118" customWidth="1"/>
    <col min="8466" max="8466" width="9" style="118" bestFit="1" customWidth="1"/>
    <col min="8467" max="8706" width="9.140625" style="118"/>
    <col min="8707" max="8707" width="4.7109375" style="118" bestFit="1" customWidth="1"/>
    <col min="8708" max="8708" width="9.7109375" style="118" bestFit="1" customWidth="1"/>
    <col min="8709" max="8709" width="10" style="118" bestFit="1" customWidth="1"/>
    <col min="8710" max="8710" width="8.85546875" style="118" bestFit="1" customWidth="1"/>
    <col min="8711" max="8711" width="22.85546875" style="118" customWidth="1"/>
    <col min="8712" max="8712" width="59.7109375" style="118" bestFit="1" customWidth="1"/>
    <col min="8713" max="8713" width="57.85546875" style="118" bestFit="1" customWidth="1"/>
    <col min="8714" max="8714" width="35.28515625" style="118" bestFit="1" customWidth="1"/>
    <col min="8715" max="8715" width="28.140625" style="118" bestFit="1" customWidth="1"/>
    <col min="8716" max="8716" width="33.140625" style="118" bestFit="1" customWidth="1"/>
    <col min="8717" max="8717" width="26" style="118" bestFit="1" customWidth="1"/>
    <col min="8718" max="8718" width="19.140625" style="118" bestFit="1" customWidth="1"/>
    <col min="8719" max="8719" width="10.42578125" style="118" customWidth="1"/>
    <col min="8720" max="8720" width="11.85546875" style="118" customWidth="1"/>
    <col min="8721" max="8721" width="14.7109375" style="118" customWidth="1"/>
    <col min="8722" max="8722" width="9" style="118" bestFit="1" customWidth="1"/>
    <col min="8723" max="8962" width="9.140625" style="118"/>
    <col min="8963" max="8963" width="4.7109375" style="118" bestFit="1" customWidth="1"/>
    <col min="8964" max="8964" width="9.7109375" style="118" bestFit="1" customWidth="1"/>
    <col min="8965" max="8965" width="10" style="118" bestFit="1" customWidth="1"/>
    <col min="8966" max="8966" width="8.85546875" style="118" bestFit="1" customWidth="1"/>
    <col min="8967" max="8967" width="22.85546875" style="118" customWidth="1"/>
    <col min="8968" max="8968" width="59.7109375" style="118" bestFit="1" customWidth="1"/>
    <col min="8969" max="8969" width="57.85546875" style="118" bestFit="1" customWidth="1"/>
    <col min="8970" max="8970" width="35.28515625" style="118" bestFit="1" customWidth="1"/>
    <col min="8971" max="8971" width="28.140625" style="118" bestFit="1" customWidth="1"/>
    <col min="8972" max="8972" width="33.140625" style="118" bestFit="1" customWidth="1"/>
    <col min="8973" max="8973" width="26" style="118" bestFit="1" customWidth="1"/>
    <col min="8974" max="8974" width="19.140625" style="118" bestFit="1" customWidth="1"/>
    <col min="8975" max="8975" width="10.42578125" style="118" customWidth="1"/>
    <col min="8976" max="8976" width="11.85546875" style="118" customWidth="1"/>
    <col min="8977" max="8977" width="14.7109375" style="118" customWidth="1"/>
    <col min="8978" max="8978" width="9" style="118" bestFit="1" customWidth="1"/>
    <col min="8979" max="9218" width="9.140625" style="118"/>
    <col min="9219" max="9219" width="4.7109375" style="118" bestFit="1" customWidth="1"/>
    <col min="9220" max="9220" width="9.7109375" style="118" bestFit="1" customWidth="1"/>
    <col min="9221" max="9221" width="10" style="118" bestFit="1" customWidth="1"/>
    <col min="9222" max="9222" width="8.85546875" style="118" bestFit="1" customWidth="1"/>
    <col min="9223" max="9223" width="22.85546875" style="118" customWidth="1"/>
    <col min="9224" max="9224" width="59.7109375" style="118" bestFit="1" customWidth="1"/>
    <col min="9225" max="9225" width="57.85546875" style="118" bestFit="1" customWidth="1"/>
    <col min="9226" max="9226" width="35.28515625" style="118" bestFit="1" customWidth="1"/>
    <col min="9227" max="9227" width="28.140625" style="118" bestFit="1" customWidth="1"/>
    <col min="9228" max="9228" width="33.140625" style="118" bestFit="1" customWidth="1"/>
    <col min="9229" max="9229" width="26" style="118" bestFit="1" customWidth="1"/>
    <col min="9230" max="9230" width="19.140625" style="118" bestFit="1" customWidth="1"/>
    <col min="9231" max="9231" width="10.42578125" style="118" customWidth="1"/>
    <col min="9232" max="9232" width="11.85546875" style="118" customWidth="1"/>
    <col min="9233" max="9233" width="14.7109375" style="118" customWidth="1"/>
    <col min="9234" max="9234" width="9" style="118" bestFit="1" customWidth="1"/>
    <col min="9235" max="9474" width="9.140625" style="118"/>
    <col min="9475" max="9475" width="4.7109375" style="118" bestFit="1" customWidth="1"/>
    <col min="9476" max="9476" width="9.7109375" style="118" bestFit="1" customWidth="1"/>
    <col min="9477" max="9477" width="10" style="118" bestFit="1" customWidth="1"/>
    <col min="9478" max="9478" width="8.85546875" style="118" bestFit="1" customWidth="1"/>
    <col min="9479" max="9479" width="22.85546875" style="118" customWidth="1"/>
    <col min="9480" max="9480" width="59.7109375" style="118" bestFit="1" customWidth="1"/>
    <col min="9481" max="9481" width="57.85546875" style="118" bestFit="1" customWidth="1"/>
    <col min="9482" max="9482" width="35.28515625" style="118" bestFit="1" customWidth="1"/>
    <col min="9483" max="9483" width="28.140625" style="118" bestFit="1" customWidth="1"/>
    <col min="9484" max="9484" width="33.140625" style="118" bestFit="1" customWidth="1"/>
    <col min="9485" max="9485" width="26" style="118" bestFit="1" customWidth="1"/>
    <col min="9486" max="9486" width="19.140625" style="118" bestFit="1" customWidth="1"/>
    <col min="9487" max="9487" width="10.42578125" style="118" customWidth="1"/>
    <col min="9488" max="9488" width="11.85546875" style="118" customWidth="1"/>
    <col min="9489" max="9489" width="14.7109375" style="118" customWidth="1"/>
    <col min="9490" max="9490" width="9" style="118" bestFit="1" customWidth="1"/>
    <col min="9491" max="9730" width="9.140625" style="118"/>
    <col min="9731" max="9731" width="4.7109375" style="118" bestFit="1" customWidth="1"/>
    <col min="9732" max="9732" width="9.7109375" style="118" bestFit="1" customWidth="1"/>
    <col min="9733" max="9733" width="10" style="118" bestFit="1" customWidth="1"/>
    <col min="9734" max="9734" width="8.85546875" style="118" bestFit="1" customWidth="1"/>
    <col min="9735" max="9735" width="22.85546875" style="118" customWidth="1"/>
    <col min="9736" max="9736" width="59.7109375" style="118" bestFit="1" customWidth="1"/>
    <col min="9737" max="9737" width="57.85546875" style="118" bestFit="1" customWidth="1"/>
    <col min="9738" max="9738" width="35.28515625" style="118" bestFit="1" customWidth="1"/>
    <col min="9739" max="9739" width="28.140625" style="118" bestFit="1" customWidth="1"/>
    <col min="9740" max="9740" width="33.140625" style="118" bestFit="1" customWidth="1"/>
    <col min="9741" max="9741" width="26" style="118" bestFit="1" customWidth="1"/>
    <col min="9742" max="9742" width="19.140625" style="118" bestFit="1" customWidth="1"/>
    <col min="9743" max="9743" width="10.42578125" style="118" customWidth="1"/>
    <col min="9744" max="9744" width="11.85546875" style="118" customWidth="1"/>
    <col min="9745" max="9745" width="14.7109375" style="118" customWidth="1"/>
    <col min="9746" max="9746" width="9" style="118" bestFit="1" customWidth="1"/>
    <col min="9747" max="9986" width="9.140625" style="118"/>
    <col min="9987" max="9987" width="4.7109375" style="118" bestFit="1" customWidth="1"/>
    <col min="9988" max="9988" width="9.7109375" style="118" bestFit="1" customWidth="1"/>
    <col min="9989" max="9989" width="10" style="118" bestFit="1" customWidth="1"/>
    <col min="9990" max="9990" width="8.85546875" style="118" bestFit="1" customWidth="1"/>
    <col min="9991" max="9991" width="22.85546875" style="118" customWidth="1"/>
    <col min="9992" max="9992" width="59.7109375" style="118" bestFit="1" customWidth="1"/>
    <col min="9993" max="9993" width="57.85546875" style="118" bestFit="1" customWidth="1"/>
    <col min="9994" max="9994" width="35.28515625" style="118" bestFit="1" customWidth="1"/>
    <col min="9995" max="9995" width="28.140625" style="118" bestFit="1" customWidth="1"/>
    <col min="9996" max="9996" width="33.140625" style="118" bestFit="1" customWidth="1"/>
    <col min="9997" max="9997" width="26" style="118" bestFit="1" customWidth="1"/>
    <col min="9998" max="9998" width="19.140625" style="118" bestFit="1" customWidth="1"/>
    <col min="9999" max="9999" width="10.42578125" style="118" customWidth="1"/>
    <col min="10000" max="10000" width="11.85546875" style="118" customWidth="1"/>
    <col min="10001" max="10001" width="14.7109375" style="118" customWidth="1"/>
    <col min="10002" max="10002" width="9" style="118" bestFit="1" customWidth="1"/>
    <col min="10003" max="10242" width="9.140625" style="118"/>
    <col min="10243" max="10243" width="4.7109375" style="118" bestFit="1" customWidth="1"/>
    <col min="10244" max="10244" width="9.7109375" style="118" bestFit="1" customWidth="1"/>
    <col min="10245" max="10245" width="10" style="118" bestFit="1" customWidth="1"/>
    <col min="10246" max="10246" width="8.85546875" style="118" bestFit="1" customWidth="1"/>
    <col min="10247" max="10247" width="22.85546875" style="118" customWidth="1"/>
    <col min="10248" max="10248" width="59.7109375" style="118" bestFit="1" customWidth="1"/>
    <col min="10249" max="10249" width="57.85546875" style="118" bestFit="1" customWidth="1"/>
    <col min="10250" max="10250" width="35.28515625" style="118" bestFit="1" customWidth="1"/>
    <col min="10251" max="10251" width="28.140625" style="118" bestFit="1" customWidth="1"/>
    <col min="10252" max="10252" width="33.140625" style="118" bestFit="1" customWidth="1"/>
    <col min="10253" max="10253" width="26" style="118" bestFit="1" customWidth="1"/>
    <col min="10254" max="10254" width="19.140625" style="118" bestFit="1" customWidth="1"/>
    <col min="10255" max="10255" width="10.42578125" style="118" customWidth="1"/>
    <col min="10256" max="10256" width="11.85546875" style="118" customWidth="1"/>
    <col min="10257" max="10257" width="14.7109375" style="118" customWidth="1"/>
    <col min="10258" max="10258" width="9" style="118" bestFit="1" customWidth="1"/>
    <col min="10259" max="10498" width="9.140625" style="118"/>
    <col min="10499" max="10499" width="4.7109375" style="118" bestFit="1" customWidth="1"/>
    <col min="10500" max="10500" width="9.7109375" style="118" bestFit="1" customWidth="1"/>
    <col min="10501" max="10501" width="10" style="118" bestFit="1" customWidth="1"/>
    <col min="10502" max="10502" width="8.85546875" style="118" bestFit="1" customWidth="1"/>
    <col min="10503" max="10503" width="22.85546875" style="118" customWidth="1"/>
    <col min="10504" max="10504" width="59.7109375" style="118" bestFit="1" customWidth="1"/>
    <col min="10505" max="10505" width="57.85546875" style="118" bestFit="1" customWidth="1"/>
    <col min="10506" max="10506" width="35.28515625" style="118" bestFit="1" customWidth="1"/>
    <col min="10507" max="10507" width="28.140625" style="118" bestFit="1" customWidth="1"/>
    <col min="10508" max="10508" width="33.140625" style="118" bestFit="1" customWidth="1"/>
    <col min="10509" max="10509" width="26" style="118" bestFit="1" customWidth="1"/>
    <col min="10510" max="10510" width="19.140625" style="118" bestFit="1" customWidth="1"/>
    <col min="10511" max="10511" width="10.42578125" style="118" customWidth="1"/>
    <col min="10512" max="10512" width="11.85546875" style="118" customWidth="1"/>
    <col min="10513" max="10513" width="14.7109375" style="118" customWidth="1"/>
    <col min="10514" max="10514" width="9" style="118" bestFit="1" customWidth="1"/>
    <col min="10515" max="10754" width="9.140625" style="118"/>
    <col min="10755" max="10755" width="4.7109375" style="118" bestFit="1" customWidth="1"/>
    <col min="10756" max="10756" width="9.7109375" style="118" bestFit="1" customWidth="1"/>
    <col min="10757" max="10757" width="10" style="118" bestFit="1" customWidth="1"/>
    <col min="10758" max="10758" width="8.85546875" style="118" bestFit="1" customWidth="1"/>
    <col min="10759" max="10759" width="22.85546875" style="118" customWidth="1"/>
    <col min="10760" max="10760" width="59.7109375" style="118" bestFit="1" customWidth="1"/>
    <col min="10761" max="10761" width="57.85546875" style="118" bestFit="1" customWidth="1"/>
    <col min="10762" max="10762" width="35.28515625" style="118" bestFit="1" customWidth="1"/>
    <col min="10763" max="10763" width="28.140625" style="118" bestFit="1" customWidth="1"/>
    <col min="10764" max="10764" width="33.140625" style="118" bestFit="1" customWidth="1"/>
    <col min="10765" max="10765" width="26" style="118" bestFit="1" customWidth="1"/>
    <col min="10766" max="10766" width="19.140625" style="118" bestFit="1" customWidth="1"/>
    <col min="10767" max="10767" width="10.42578125" style="118" customWidth="1"/>
    <col min="10768" max="10768" width="11.85546875" style="118" customWidth="1"/>
    <col min="10769" max="10769" width="14.7109375" style="118" customWidth="1"/>
    <col min="10770" max="10770" width="9" style="118" bestFit="1" customWidth="1"/>
    <col min="10771" max="11010" width="9.140625" style="118"/>
    <col min="11011" max="11011" width="4.7109375" style="118" bestFit="1" customWidth="1"/>
    <col min="11012" max="11012" width="9.7109375" style="118" bestFit="1" customWidth="1"/>
    <col min="11013" max="11013" width="10" style="118" bestFit="1" customWidth="1"/>
    <col min="11014" max="11014" width="8.85546875" style="118" bestFit="1" customWidth="1"/>
    <col min="11015" max="11015" width="22.85546875" style="118" customWidth="1"/>
    <col min="11016" max="11016" width="59.7109375" style="118" bestFit="1" customWidth="1"/>
    <col min="11017" max="11017" width="57.85546875" style="118" bestFit="1" customWidth="1"/>
    <col min="11018" max="11018" width="35.28515625" style="118" bestFit="1" customWidth="1"/>
    <col min="11019" max="11019" width="28.140625" style="118" bestFit="1" customWidth="1"/>
    <col min="11020" max="11020" width="33.140625" style="118" bestFit="1" customWidth="1"/>
    <col min="11021" max="11021" width="26" style="118" bestFit="1" customWidth="1"/>
    <col min="11022" max="11022" width="19.140625" style="118" bestFit="1" customWidth="1"/>
    <col min="11023" max="11023" width="10.42578125" style="118" customWidth="1"/>
    <col min="11024" max="11024" width="11.85546875" style="118" customWidth="1"/>
    <col min="11025" max="11025" width="14.7109375" style="118" customWidth="1"/>
    <col min="11026" max="11026" width="9" style="118" bestFit="1" customWidth="1"/>
    <col min="11027" max="11266" width="9.140625" style="118"/>
    <col min="11267" max="11267" width="4.7109375" style="118" bestFit="1" customWidth="1"/>
    <col min="11268" max="11268" width="9.7109375" style="118" bestFit="1" customWidth="1"/>
    <col min="11269" max="11269" width="10" style="118" bestFit="1" customWidth="1"/>
    <col min="11270" max="11270" width="8.85546875" style="118" bestFit="1" customWidth="1"/>
    <col min="11271" max="11271" width="22.85546875" style="118" customWidth="1"/>
    <col min="11272" max="11272" width="59.7109375" style="118" bestFit="1" customWidth="1"/>
    <col min="11273" max="11273" width="57.85546875" style="118" bestFit="1" customWidth="1"/>
    <col min="11274" max="11274" width="35.28515625" style="118" bestFit="1" customWidth="1"/>
    <col min="11275" max="11275" width="28.140625" style="118" bestFit="1" customWidth="1"/>
    <col min="11276" max="11276" width="33.140625" style="118" bestFit="1" customWidth="1"/>
    <col min="11277" max="11277" width="26" style="118" bestFit="1" customWidth="1"/>
    <col min="11278" max="11278" width="19.140625" style="118" bestFit="1" customWidth="1"/>
    <col min="11279" max="11279" width="10.42578125" style="118" customWidth="1"/>
    <col min="11280" max="11280" width="11.85546875" style="118" customWidth="1"/>
    <col min="11281" max="11281" width="14.7109375" style="118" customWidth="1"/>
    <col min="11282" max="11282" width="9" style="118" bestFit="1" customWidth="1"/>
    <col min="11283" max="11522" width="9.140625" style="118"/>
    <col min="11523" max="11523" width="4.7109375" style="118" bestFit="1" customWidth="1"/>
    <col min="11524" max="11524" width="9.7109375" style="118" bestFit="1" customWidth="1"/>
    <col min="11525" max="11525" width="10" style="118" bestFit="1" customWidth="1"/>
    <col min="11526" max="11526" width="8.85546875" style="118" bestFit="1" customWidth="1"/>
    <col min="11527" max="11527" width="22.85546875" style="118" customWidth="1"/>
    <col min="11528" max="11528" width="59.7109375" style="118" bestFit="1" customWidth="1"/>
    <col min="11529" max="11529" width="57.85546875" style="118" bestFit="1" customWidth="1"/>
    <col min="11530" max="11530" width="35.28515625" style="118" bestFit="1" customWidth="1"/>
    <col min="11531" max="11531" width="28.140625" style="118" bestFit="1" customWidth="1"/>
    <col min="11532" max="11532" width="33.140625" style="118" bestFit="1" customWidth="1"/>
    <col min="11533" max="11533" width="26" style="118" bestFit="1" customWidth="1"/>
    <col min="11534" max="11534" width="19.140625" style="118" bestFit="1" customWidth="1"/>
    <col min="11535" max="11535" width="10.42578125" style="118" customWidth="1"/>
    <col min="11536" max="11536" width="11.85546875" style="118" customWidth="1"/>
    <col min="11537" max="11537" width="14.7109375" style="118" customWidth="1"/>
    <col min="11538" max="11538" width="9" style="118" bestFit="1" customWidth="1"/>
    <col min="11539" max="11778" width="9.140625" style="118"/>
    <col min="11779" max="11779" width="4.7109375" style="118" bestFit="1" customWidth="1"/>
    <col min="11780" max="11780" width="9.7109375" style="118" bestFit="1" customWidth="1"/>
    <col min="11781" max="11781" width="10" style="118" bestFit="1" customWidth="1"/>
    <col min="11782" max="11782" width="8.85546875" style="118" bestFit="1" customWidth="1"/>
    <col min="11783" max="11783" width="22.85546875" style="118" customWidth="1"/>
    <col min="11784" max="11784" width="59.7109375" style="118" bestFit="1" customWidth="1"/>
    <col min="11785" max="11785" width="57.85546875" style="118" bestFit="1" customWidth="1"/>
    <col min="11786" max="11786" width="35.28515625" style="118" bestFit="1" customWidth="1"/>
    <col min="11787" max="11787" width="28.140625" style="118" bestFit="1" customWidth="1"/>
    <col min="11788" max="11788" width="33.140625" style="118" bestFit="1" customWidth="1"/>
    <col min="11789" max="11789" width="26" style="118" bestFit="1" customWidth="1"/>
    <col min="11790" max="11790" width="19.140625" style="118" bestFit="1" customWidth="1"/>
    <col min="11791" max="11791" width="10.42578125" style="118" customWidth="1"/>
    <col min="11792" max="11792" width="11.85546875" style="118" customWidth="1"/>
    <col min="11793" max="11793" width="14.7109375" style="118" customWidth="1"/>
    <col min="11794" max="11794" width="9" style="118" bestFit="1" customWidth="1"/>
    <col min="11795" max="12034" width="9.140625" style="118"/>
    <col min="12035" max="12035" width="4.7109375" style="118" bestFit="1" customWidth="1"/>
    <col min="12036" max="12036" width="9.7109375" style="118" bestFit="1" customWidth="1"/>
    <col min="12037" max="12037" width="10" style="118" bestFit="1" customWidth="1"/>
    <col min="12038" max="12038" width="8.85546875" style="118" bestFit="1" customWidth="1"/>
    <col min="12039" max="12039" width="22.85546875" style="118" customWidth="1"/>
    <col min="12040" max="12040" width="59.7109375" style="118" bestFit="1" customWidth="1"/>
    <col min="12041" max="12041" width="57.85546875" style="118" bestFit="1" customWidth="1"/>
    <col min="12042" max="12042" width="35.28515625" style="118" bestFit="1" customWidth="1"/>
    <col min="12043" max="12043" width="28.140625" style="118" bestFit="1" customWidth="1"/>
    <col min="12044" max="12044" width="33.140625" style="118" bestFit="1" customWidth="1"/>
    <col min="12045" max="12045" width="26" style="118" bestFit="1" customWidth="1"/>
    <col min="12046" max="12046" width="19.140625" style="118" bestFit="1" customWidth="1"/>
    <col min="12047" max="12047" width="10.42578125" style="118" customWidth="1"/>
    <col min="12048" max="12048" width="11.85546875" style="118" customWidth="1"/>
    <col min="12049" max="12049" width="14.7109375" style="118" customWidth="1"/>
    <col min="12050" max="12050" width="9" style="118" bestFit="1" customWidth="1"/>
    <col min="12051" max="12290" width="9.140625" style="118"/>
    <col min="12291" max="12291" width="4.7109375" style="118" bestFit="1" customWidth="1"/>
    <col min="12292" max="12292" width="9.7109375" style="118" bestFit="1" customWidth="1"/>
    <col min="12293" max="12293" width="10" style="118" bestFit="1" customWidth="1"/>
    <col min="12294" max="12294" width="8.85546875" style="118" bestFit="1" customWidth="1"/>
    <col min="12295" max="12295" width="22.85546875" style="118" customWidth="1"/>
    <col min="12296" max="12296" width="59.7109375" style="118" bestFit="1" customWidth="1"/>
    <col min="12297" max="12297" width="57.85546875" style="118" bestFit="1" customWidth="1"/>
    <col min="12298" max="12298" width="35.28515625" style="118" bestFit="1" customWidth="1"/>
    <col min="12299" max="12299" width="28.140625" style="118" bestFit="1" customWidth="1"/>
    <col min="12300" max="12300" width="33.140625" style="118" bestFit="1" customWidth="1"/>
    <col min="12301" max="12301" width="26" style="118" bestFit="1" customWidth="1"/>
    <col min="12302" max="12302" width="19.140625" style="118" bestFit="1" customWidth="1"/>
    <col min="12303" max="12303" width="10.42578125" style="118" customWidth="1"/>
    <col min="12304" max="12304" width="11.85546875" style="118" customWidth="1"/>
    <col min="12305" max="12305" width="14.7109375" style="118" customWidth="1"/>
    <col min="12306" max="12306" width="9" style="118" bestFit="1" customWidth="1"/>
    <col min="12307" max="12546" width="9.140625" style="118"/>
    <col min="12547" max="12547" width="4.7109375" style="118" bestFit="1" customWidth="1"/>
    <col min="12548" max="12548" width="9.7109375" style="118" bestFit="1" customWidth="1"/>
    <col min="12549" max="12549" width="10" style="118" bestFit="1" customWidth="1"/>
    <col min="12550" max="12550" width="8.85546875" style="118" bestFit="1" customWidth="1"/>
    <col min="12551" max="12551" width="22.85546875" style="118" customWidth="1"/>
    <col min="12552" max="12552" width="59.7109375" style="118" bestFit="1" customWidth="1"/>
    <col min="12553" max="12553" width="57.85546875" style="118" bestFit="1" customWidth="1"/>
    <col min="12554" max="12554" width="35.28515625" style="118" bestFit="1" customWidth="1"/>
    <col min="12555" max="12555" width="28.140625" style="118" bestFit="1" customWidth="1"/>
    <col min="12556" max="12556" width="33.140625" style="118" bestFit="1" customWidth="1"/>
    <col min="12557" max="12557" width="26" style="118" bestFit="1" customWidth="1"/>
    <col min="12558" max="12558" width="19.140625" style="118" bestFit="1" customWidth="1"/>
    <col min="12559" max="12559" width="10.42578125" style="118" customWidth="1"/>
    <col min="12560" max="12560" width="11.85546875" style="118" customWidth="1"/>
    <col min="12561" max="12561" width="14.7109375" style="118" customWidth="1"/>
    <col min="12562" max="12562" width="9" style="118" bestFit="1" customWidth="1"/>
    <col min="12563" max="12802" width="9.140625" style="118"/>
    <col min="12803" max="12803" width="4.7109375" style="118" bestFit="1" customWidth="1"/>
    <col min="12804" max="12804" width="9.7109375" style="118" bestFit="1" customWidth="1"/>
    <col min="12805" max="12805" width="10" style="118" bestFit="1" customWidth="1"/>
    <col min="12806" max="12806" width="8.85546875" style="118" bestFit="1" customWidth="1"/>
    <col min="12807" max="12807" width="22.85546875" style="118" customWidth="1"/>
    <col min="12808" max="12808" width="59.7109375" style="118" bestFit="1" customWidth="1"/>
    <col min="12809" max="12809" width="57.85546875" style="118" bestFit="1" customWidth="1"/>
    <col min="12810" max="12810" width="35.28515625" style="118" bestFit="1" customWidth="1"/>
    <col min="12811" max="12811" width="28.140625" style="118" bestFit="1" customWidth="1"/>
    <col min="12812" max="12812" width="33.140625" style="118" bestFit="1" customWidth="1"/>
    <col min="12813" max="12813" width="26" style="118" bestFit="1" customWidth="1"/>
    <col min="12814" max="12814" width="19.140625" style="118" bestFit="1" customWidth="1"/>
    <col min="12815" max="12815" width="10.42578125" style="118" customWidth="1"/>
    <col min="12816" max="12816" width="11.85546875" style="118" customWidth="1"/>
    <col min="12817" max="12817" width="14.7109375" style="118" customWidth="1"/>
    <col min="12818" max="12818" width="9" style="118" bestFit="1" customWidth="1"/>
    <col min="12819" max="13058" width="9.140625" style="118"/>
    <col min="13059" max="13059" width="4.7109375" style="118" bestFit="1" customWidth="1"/>
    <col min="13060" max="13060" width="9.7109375" style="118" bestFit="1" customWidth="1"/>
    <col min="13061" max="13061" width="10" style="118" bestFit="1" customWidth="1"/>
    <col min="13062" max="13062" width="8.85546875" style="118" bestFit="1" customWidth="1"/>
    <col min="13063" max="13063" width="22.85546875" style="118" customWidth="1"/>
    <col min="13064" max="13064" width="59.7109375" style="118" bestFit="1" customWidth="1"/>
    <col min="13065" max="13065" width="57.85546875" style="118" bestFit="1" customWidth="1"/>
    <col min="13066" max="13066" width="35.28515625" style="118" bestFit="1" customWidth="1"/>
    <col min="13067" max="13067" width="28.140625" style="118" bestFit="1" customWidth="1"/>
    <col min="13068" max="13068" width="33.140625" style="118" bestFit="1" customWidth="1"/>
    <col min="13069" max="13069" width="26" style="118" bestFit="1" customWidth="1"/>
    <col min="13070" max="13070" width="19.140625" style="118" bestFit="1" customWidth="1"/>
    <col min="13071" max="13071" width="10.42578125" style="118" customWidth="1"/>
    <col min="13072" max="13072" width="11.85546875" style="118" customWidth="1"/>
    <col min="13073" max="13073" width="14.7109375" style="118" customWidth="1"/>
    <col min="13074" max="13074" width="9" style="118" bestFit="1" customWidth="1"/>
    <col min="13075" max="13314" width="9.140625" style="118"/>
    <col min="13315" max="13315" width="4.7109375" style="118" bestFit="1" customWidth="1"/>
    <col min="13316" max="13316" width="9.7109375" style="118" bestFit="1" customWidth="1"/>
    <col min="13317" max="13317" width="10" style="118" bestFit="1" customWidth="1"/>
    <col min="13318" max="13318" width="8.85546875" style="118" bestFit="1" customWidth="1"/>
    <col min="13319" max="13319" width="22.85546875" style="118" customWidth="1"/>
    <col min="13320" max="13320" width="59.7109375" style="118" bestFit="1" customWidth="1"/>
    <col min="13321" max="13321" width="57.85546875" style="118" bestFit="1" customWidth="1"/>
    <col min="13322" max="13322" width="35.28515625" style="118" bestFit="1" customWidth="1"/>
    <col min="13323" max="13323" width="28.140625" style="118" bestFit="1" customWidth="1"/>
    <col min="13324" max="13324" width="33.140625" style="118" bestFit="1" customWidth="1"/>
    <col min="13325" max="13325" width="26" style="118" bestFit="1" customWidth="1"/>
    <col min="13326" max="13326" width="19.140625" style="118" bestFit="1" customWidth="1"/>
    <col min="13327" max="13327" width="10.42578125" style="118" customWidth="1"/>
    <col min="13328" max="13328" width="11.85546875" style="118" customWidth="1"/>
    <col min="13329" max="13329" width="14.7109375" style="118" customWidth="1"/>
    <col min="13330" max="13330" width="9" style="118" bestFit="1" customWidth="1"/>
    <col min="13331" max="13570" width="9.140625" style="118"/>
    <col min="13571" max="13571" width="4.7109375" style="118" bestFit="1" customWidth="1"/>
    <col min="13572" max="13572" width="9.7109375" style="118" bestFit="1" customWidth="1"/>
    <col min="13573" max="13573" width="10" style="118" bestFit="1" customWidth="1"/>
    <col min="13574" max="13574" width="8.85546875" style="118" bestFit="1" customWidth="1"/>
    <col min="13575" max="13575" width="22.85546875" style="118" customWidth="1"/>
    <col min="13576" max="13576" width="59.7109375" style="118" bestFit="1" customWidth="1"/>
    <col min="13577" max="13577" width="57.85546875" style="118" bestFit="1" customWidth="1"/>
    <col min="13578" max="13578" width="35.28515625" style="118" bestFit="1" customWidth="1"/>
    <col min="13579" max="13579" width="28.140625" style="118" bestFit="1" customWidth="1"/>
    <col min="13580" max="13580" width="33.140625" style="118" bestFit="1" customWidth="1"/>
    <col min="13581" max="13581" width="26" style="118" bestFit="1" customWidth="1"/>
    <col min="13582" max="13582" width="19.140625" style="118" bestFit="1" customWidth="1"/>
    <col min="13583" max="13583" width="10.42578125" style="118" customWidth="1"/>
    <col min="13584" max="13584" width="11.85546875" style="118" customWidth="1"/>
    <col min="13585" max="13585" width="14.7109375" style="118" customWidth="1"/>
    <col min="13586" max="13586" width="9" style="118" bestFit="1" customWidth="1"/>
    <col min="13587" max="13826" width="9.140625" style="118"/>
    <col min="13827" max="13827" width="4.7109375" style="118" bestFit="1" customWidth="1"/>
    <col min="13828" max="13828" width="9.7109375" style="118" bestFit="1" customWidth="1"/>
    <col min="13829" max="13829" width="10" style="118" bestFit="1" customWidth="1"/>
    <col min="13830" max="13830" width="8.85546875" style="118" bestFit="1" customWidth="1"/>
    <col min="13831" max="13831" width="22.85546875" style="118" customWidth="1"/>
    <col min="13832" max="13832" width="59.7109375" style="118" bestFit="1" customWidth="1"/>
    <col min="13833" max="13833" width="57.85546875" style="118" bestFit="1" customWidth="1"/>
    <col min="13834" max="13834" width="35.28515625" style="118" bestFit="1" customWidth="1"/>
    <col min="13835" max="13835" width="28.140625" style="118" bestFit="1" customWidth="1"/>
    <col min="13836" max="13836" width="33.140625" style="118" bestFit="1" customWidth="1"/>
    <col min="13837" max="13837" width="26" style="118" bestFit="1" customWidth="1"/>
    <col min="13838" max="13838" width="19.140625" style="118" bestFit="1" customWidth="1"/>
    <col min="13839" max="13839" width="10.42578125" style="118" customWidth="1"/>
    <col min="13840" max="13840" width="11.85546875" style="118" customWidth="1"/>
    <col min="13841" max="13841" width="14.7109375" style="118" customWidth="1"/>
    <col min="13842" max="13842" width="9" style="118" bestFit="1" customWidth="1"/>
    <col min="13843" max="14082" width="9.140625" style="118"/>
    <col min="14083" max="14083" width="4.7109375" style="118" bestFit="1" customWidth="1"/>
    <col min="14084" max="14084" width="9.7109375" style="118" bestFit="1" customWidth="1"/>
    <col min="14085" max="14085" width="10" style="118" bestFit="1" customWidth="1"/>
    <col min="14086" max="14086" width="8.85546875" style="118" bestFit="1" customWidth="1"/>
    <col min="14087" max="14087" width="22.85546875" style="118" customWidth="1"/>
    <col min="14088" max="14088" width="59.7109375" style="118" bestFit="1" customWidth="1"/>
    <col min="14089" max="14089" width="57.85546875" style="118" bestFit="1" customWidth="1"/>
    <col min="14090" max="14090" width="35.28515625" style="118" bestFit="1" customWidth="1"/>
    <col min="14091" max="14091" width="28.140625" style="118" bestFit="1" customWidth="1"/>
    <col min="14092" max="14092" width="33.140625" style="118" bestFit="1" customWidth="1"/>
    <col min="14093" max="14093" width="26" style="118" bestFit="1" customWidth="1"/>
    <col min="14094" max="14094" width="19.140625" style="118" bestFit="1" customWidth="1"/>
    <col min="14095" max="14095" width="10.42578125" style="118" customWidth="1"/>
    <col min="14096" max="14096" width="11.85546875" style="118" customWidth="1"/>
    <col min="14097" max="14097" width="14.7109375" style="118" customWidth="1"/>
    <col min="14098" max="14098" width="9" style="118" bestFit="1" customWidth="1"/>
    <col min="14099" max="14338" width="9.140625" style="118"/>
    <col min="14339" max="14339" width="4.7109375" style="118" bestFit="1" customWidth="1"/>
    <col min="14340" max="14340" width="9.7109375" style="118" bestFit="1" customWidth="1"/>
    <col min="14341" max="14341" width="10" style="118" bestFit="1" customWidth="1"/>
    <col min="14342" max="14342" width="8.85546875" style="118" bestFit="1" customWidth="1"/>
    <col min="14343" max="14343" width="22.85546875" style="118" customWidth="1"/>
    <col min="14344" max="14344" width="59.7109375" style="118" bestFit="1" customWidth="1"/>
    <col min="14345" max="14345" width="57.85546875" style="118" bestFit="1" customWidth="1"/>
    <col min="14346" max="14346" width="35.28515625" style="118" bestFit="1" customWidth="1"/>
    <col min="14347" max="14347" width="28.140625" style="118" bestFit="1" customWidth="1"/>
    <col min="14348" max="14348" width="33.140625" style="118" bestFit="1" customWidth="1"/>
    <col min="14349" max="14349" width="26" style="118" bestFit="1" customWidth="1"/>
    <col min="14350" max="14350" width="19.140625" style="118" bestFit="1" customWidth="1"/>
    <col min="14351" max="14351" width="10.42578125" style="118" customWidth="1"/>
    <col min="14352" max="14352" width="11.85546875" style="118" customWidth="1"/>
    <col min="14353" max="14353" width="14.7109375" style="118" customWidth="1"/>
    <col min="14354" max="14354" width="9" style="118" bestFit="1" customWidth="1"/>
    <col min="14355" max="14594" width="9.140625" style="118"/>
    <col min="14595" max="14595" width="4.7109375" style="118" bestFit="1" customWidth="1"/>
    <col min="14596" max="14596" width="9.7109375" style="118" bestFit="1" customWidth="1"/>
    <col min="14597" max="14597" width="10" style="118" bestFit="1" customWidth="1"/>
    <col min="14598" max="14598" width="8.85546875" style="118" bestFit="1" customWidth="1"/>
    <col min="14599" max="14599" width="22.85546875" style="118" customWidth="1"/>
    <col min="14600" max="14600" width="59.7109375" style="118" bestFit="1" customWidth="1"/>
    <col min="14601" max="14601" width="57.85546875" style="118" bestFit="1" customWidth="1"/>
    <col min="14602" max="14602" width="35.28515625" style="118" bestFit="1" customWidth="1"/>
    <col min="14603" max="14603" width="28.140625" style="118" bestFit="1" customWidth="1"/>
    <col min="14604" max="14604" width="33.140625" style="118" bestFit="1" customWidth="1"/>
    <col min="14605" max="14605" width="26" style="118" bestFit="1" customWidth="1"/>
    <col min="14606" max="14606" width="19.140625" style="118" bestFit="1" customWidth="1"/>
    <col min="14607" max="14607" width="10.42578125" style="118" customWidth="1"/>
    <col min="14608" max="14608" width="11.85546875" style="118" customWidth="1"/>
    <col min="14609" max="14609" width="14.7109375" style="118" customWidth="1"/>
    <col min="14610" max="14610" width="9" style="118" bestFit="1" customWidth="1"/>
    <col min="14611" max="14850" width="9.140625" style="118"/>
    <col min="14851" max="14851" width="4.7109375" style="118" bestFit="1" customWidth="1"/>
    <col min="14852" max="14852" width="9.7109375" style="118" bestFit="1" customWidth="1"/>
    <col min="14853" max="14853" width="10" style="118" bestFit="1" customWidth="1"/>
    <col min="14854" max="14854" width="8.85546875" style="118" bestFit="1" customWidth="1"/>
    <col min="14855" max="14855" width="22.85546875" style="118" customWidth="1"/>
    <col min="14856" max="14856" width="59.7109375" style="118" bestFit="1" customWidth="1"/>
    <col min="14857" max="14857" width="57.85546875" style="118" bestFit="1" customWidth="1"/>
    <col min="14858" max="14858" width="35.28515625" style="118" bestFit="1" customWidth="1"/>
    <col min="14859" max="14859" width="28.140625" style="118" bestFit="1" customWidth="1"/>
    <col min="14860" max="14860" width="33.140625" style="118" bestFit="1" customWidth="1"/>
    <col min="14861" max="14861" width="26" style="118" bestFit="1" customWidth="1"/>
    <col min="14862" max="14862" width="19.140625" style="118" bestFit="1" customWidth="1"/>
    <col min="14863" max="14863" width="10.42578125" style="118" customWidth="1"/>
    <col min="14864" max="14864" width="11.85546875" style="118" customWidth="1"/>
    <col min="14865" max="14865" width="14.7109375" style="118" customWidth="1"/>
    <col min="14866" max="14866" width="9" style="118" bestFit="1" customWidth="1"/>
    <col min="14867" max="15106" width="9.140625" style="118"/>
    <col min="15107" max="15107" width="4.7109375" style="118" bestFit="1" customWidth="1"/>
    <col min="15108" max="15108" width="9.7109375" style="118" bestFit="1" customWidth="1"/>
    <col min="15109" max="15109" width="10" style="118" bestFit="1" customWidth="1"/>
    <col min="15110" max="15110" width="8.85546875" style="118" bestFit="1" customWidth="1"/>
    <col min="15111" max="15111" width="22.85546875" style="118" customWidth="1"/>
    <col min="15112" max="15112" width="59.7109375" style="118" bestFit="1" customWidth="1"/>
    <col min="15113" max="15113" width="57.85546875" style="118" bestFit="1" customWidth="1"/>
    <col min="15114" max="15114" width="35.28515625" style="118" bestFit="1" customWidth="1"/>
    <col min="15115" max="15115" width="28.140625" style="118" bestFit="1" customWidth="1"/>
    <col min="15116" max="15116" width="33.140625" style="118" bestFit="1" customWidth="1"/>
    <col min="15117" max="15117" width="26" style="118" bestFit="1" customWidth="1"/>
    <col min="15118" max="15118" width="19.140625" style="118" bestFit="1" customWidth="1"/>
    <col min="15119" max="15119" width="10.42578125" style="118" customWidth="1"/>
    <col min="15120" max="15120" width="11.85546875" style="118" customWidth="1"/>
    <col min="15121" max="15121" width="14.7109375" style="118" customWidth="1"/>
    <col min="15122" max="15122" width="9" style="118" bestFit="1" customWidth="1"/>
    <col min="15123" max="15362" width="9.140625" style="118"/>
    <col min="15363" max="15363" width="4.7109375" style="118" bestFit="1" customWidth="1"/>
    <col min="15364" max="15364" width="9.7109375" style="118" bestFit="1" customWidth="1"/>
    <col min="15365" max="15365" width="10" style="118" bestFit="1" customWidth="1"/>
    <col min="15366" max="15366" width="8.85546875" style="118" bestFit="1" customWidth="1"/>
    <col min="15367" max="15367" width="22.85546875" style="118" customWidth="1"/>
    <col min="15368" max="15368" width="59.7109375" style="118" bestFit="1" customWidth="1"/>
    <col min="15369" max="15369" width="57.85546875" style="118" bestFit="1" customWidth="1"/>
    <col min="15370" max="15370" width="35.28515625" style="118" bestFit="1" customWidth="1"/>
    <col min="15371" max="15371" width="28.140625" style="118" bestFit="1" customWidth="1"/>
    <col min="15372" max="15372" width="33.140625" style="118" bestFit="1" customWidth="1"/>
    <col min="15373" max="15373" width="26" style="118" bestFit="1" customWidth="1"/>
    <col min="15374" max="15374" width="19.140625" style="118" bestFit="1" customWidth="1"/>
    <col min="15375" max="15375" width="10.42578125" style="118" customWidth="1"/>
    <col min="15376" max="15376" width="11.85546875" style="118" customWidth="1"/>
    <col min="15377" max="15377" width="14.7109375" style="118" customWidth="1"/>
    <col min="15378" max="15378" width="9" style="118" bestFit="1" customWidth="1"/>
    <col min="15379" max="15618" width="9.140625" style="118"/>
    <col min="15619" max="15619" width="4.7109375" style="118" bestFit="1" customWidth="1"/>
    <col min="15620" max="15620" width="9.7109375" style="118" bestFit="1" customWidth="1"/>
    <col min="15621" max="15621" width="10" style="118" bestFit="1" customWidth="1"/>
    <col min="15622" max="15622" width="8.85546875" style="118" bestFit="1" customWidth="1"/>
    <col min="15623" max="15623" width="22.85546875" style="118" customWidth="1"/>
    <col min="15624" max="15624" width="59.7109375" style="118" bestFit="1" customWidth="1"/>
    <col min="15625" max="15625" width="57.85546875" style="118" bestFit="1" customWidth="1"/>
    <col min="15626" max="15626" width="35.28515625" style="118" bestFit="1" customWidth="1"/>
    <col min="15627" max="15627" width="28.140625" style="118" bestFit="1" customWidth="1"/>
    <col min="15628" max="15628" width="33.140625" style="118" bestFit="1" customWidth="1"/>
    <col min="15629" max="15629" width="26" style="118" bestFit="1" customWidth="1"/>
    <col min="15630" max="15630" width="19.140625" style="118" bestFit="1" customWidth="1"/>
    <col min="15631" max="15631" width="10.42578125" style="118" customWidth="1"/>
    <col min="15632" max="15632" width="11.85546875" style="118" customWidth="1"/>
    <col min="15633" max="15633" width="14.7109375" style="118" customWidth="1"/>
    <col min="15634" max="15634" width="9" style="118" bestFit="1" customWidth="1"/>
    <col min="15635" max="15874" width="9.140625" style="118"/>
    <col min="15875" max="15875" width="4.7109375" style="118" bestFit="1" customWidth="1"/>
    <col min="15876" max="15876" width="9.7109375" style="118" bestFit="1" customWidth="1"/>
    <col min="15877" max="15877" width="10" style="118" bestFit="1" customWidth="1"/>
    <col min="15878" max="15878" width="8.85546875" style="118" bestFit="1" customWidth="1"/>
    <col min="15879" max="15879" width="22.85546875" style="118" customWidth="1"/>
    <col min="15880" max="15880" width="59.7109375" style="118" bestFit="1" customWidth="1"/>
    <col min="15881" max="15881" width="57.85546875" style="118" bestFit="1" customWidth="1"/>
    <col min="15882" max="15882" width="35.28515625" style="118" bestFit="1" customWidth="1"/>
    <col min="15883" max="15883" width="28.140625" style="118" bestFit="1" customWidth="1"/>
    <col min="15884" max="15884" width="33.140625" style="118" bestFit="1" customWidth="1"/>
    <col min="15885" max="15885" width="26" style="118" bestFit="1" customWidth="1"/>
    <col min="15886" max="15886" width="19.140625" style="118" bestFit="1" customWidth="1"/>
    <col min="15887" max="15887" width="10.42578125" style="118" customWidth="1"/>
    <col min="15888" max="15888" width="11.85546875" style="118" customWidth="1"/>
    <col min="15889" max="15889" width="14.7109375" style="118" customWidth="1"/>
    <col min="15890" max="15890" width="9" style="118" bestFit="1" customWidth="1"/>
    <col min="15891" max="16130" width="9.140625" style="118"/>
    <col min="16131" max="16131" width="4.7109375" style="118" bestFit="1" customWidth="1"/>
    <col min="16132" max="16132" width="9.7109375" style="118" bestFit="1" customWidth="1"/>
    <col min="16133" max="16133" width="10" style="118" bestFit="1" customWidth="1"/>
    <col min="16134" max="16134" width="8.85546875" style="118" bestFit="1" customWidth="1"/>
    <col min="16135" max="16135" width="22.85546875" style="118" customWidth="1"/>
    <col min="16136" max="16136" width="59.7109375" style="118" bestFit="1" customWidth="1"/>
    <col min="16137" max="16137" width="57.85546875" style="118" bestFit="1" customWidth="1"/>
    <col min="16138" max="16138" width="35.28515625" style="118" bestFit="1" customWidth="1"/>
    <col min="16139" max="16139" width="28.140625" style="118" bestFit="1" customWidth="1"/>
    <col min="16140" max="16140" width="33.140625" style="118" bestFit="1" customWidth="1"/>
    <col min="16141" max="16141" width="26" style="118" bestFit="1" customWidth="1"/>
    <col min="16142" max="16142" width="19.140625" style="118" bestFit="1" customWidth="1"/>
    <col min="16143" max="16143" width="10.42578125" style="118" customWidth="1"/>
    <col min="16144" max="16144" width="11.85546875" style="118" customWidth="1"/>
    <col min="16145" max="16145" width="14.7109375" style="118" customWidth="1"/>
    <col min="16146" max="16146" width="9" style="118" bestFit="1" customWidth="1"/>
    <col min="16147" max="16384" width="9.140625" style="118"/>
  </cols>
  <sheetData>
    <row r="2" spans="1:19" x14ac:dyDescent="0.25">
      <c r="A2" s="91" t="s">
        <v>3470</v>
      </c>
    </row>
    <row r="4" spans="1:19" s="94"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s="94"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s="94"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130" customFormat="1" ht="74.25" customHeight="1" x14ac:dyDescent="0.2">
      <c r="A7" s="729">
        <v>1</v>
      </c>
      <c r="B7" s="729">
        <v>1</v>
      </c>
      <c r="C7" s="729">
        <v>4</v>
      </c>
      <c r="D7" s="714">
        <v>2</v>
      </c>
      <c r="E7" s="999" t="s">
        <v>490</v>
      </c>
      <c r="F7" s="714" t="s">
        <v>491</v>
      </c>
      <c r="G7" s="714" t="s">
        <v>492</v>
      </c>
      <c r="H7" s="126" t="s">
        <v>143</v>
      </c>
      <c r="I7" s="126">
        <v>1</v>
      </c>
      <c r="J7" s="990" t="s">
        <v>493</v>
      </c>
      <c r="K7" s="990" t="s">
        <v>130</v>
      </c>
      <c r="L7" s="990"/>
      <c r="M7" s="993">
        <v>110000</v>
      </c>
      <c r="N7" s="996"/>
      <c r="O7" s="996">
        <v>110000</v>
      </c>
      <c r="P7" s="996"/>
      <c r="Q7" s="990" t="s">
        <v>494</v>
      </c>
      <c r="R7" s="990" t="s">
        <v>495</v>
      </c>
      <c r="S7" s="135"/>
    </row>
    <row r="8" spans="1:19" s="130" customFormat="1" ht="88.5" customHeight="1" x14ac:dyDescent="0.2">
      <c r="A8" s="730"/>
      <c r="B8" s="730"/>
      <c r="C8" s="730"/>
      <c r="D8" s="756"/>
      <c r="E8" s="1000"/>
      <c r="F8" s="756"/>
      <c r="G8" s="756"/>
      <c r="H8" s="126" t="s">
        <v>109</v>
      </c>
      <c r="I8" s="126">
        <v>120</v>
      </c>
      <c r="J8" s="991"/>
      <c r="K8" s="991"/>
      <c r="L8" s="991"/>
      <c r="M8" s="994"/>
      <c r="N8" s="997"/>
      <c r="O8" s="997"/>
      <c r="P8" s="997"/>
      <c r="Q8" s="991"/>
      <c r="R8" s="991"/>
      <c r="S8" s="135"/>
    </row>
    <row r="9" spans="1:19" s="96" customFormat="1" ht="71.25" customHeight="1" x14ac:dyDescent="0.25">
      <c r="A9" s="795"/>
      <c r="B9" s="795"/>
      <c r="C9" s="795"/>
      <c r="D9" s="715"/>
      <c r="E9" s="1001"/>
      <c r="F9" s="715"/>
      <c r="G9" s="715"/>
      <c r="H9" s="123" t="s">
        <v>496</v>
      </c>
      <c r="I9" s="106" t="s">
        <v>38</v>
      </c>
      <c r="J9" s="992"/>
      <c r="K9" s="992"/>
      <c r="L9" s="992"/>
      <c r="M9" s="995"/>
      <c r="N9" s="998"/>
      <c r="O9" s="998"/>
      <c r="P9" s="998"/>
      <c r="Q9" s="992"/>
      <c r="R9" s="992"/>
      <c r="S9" s="119"/>
    </row>
    <row r="10" spans="1:19" s="96" customFormat="1" ht="39" customHeight="1" x14ac:dyDescent="0.25">
      <c r="A10" s="722">
        <v>2</v>
      </c>
      <c r="B10" s="722">
        <v>1</v>
      </c>
      <c r="C10" s="731">
        <v>4</v>
      </c>
      <c r="D10" s="722">
        <v>2</v>
      </c>
      <c r="E10" s="989" t="s">
        <v>497</v>
      </c>
      <c r="F10" s="731" t="s">
        <v>498</v>
      </c>
      <c r="G10" s="731" t="s">
        <v>499</v>
      </c>
      <c r="H10" s="120" t="s">
        <v>379</v>
      </c>
      <c r="I10" s="106" t="s">
        <v>38</v>
      </c>
      <c r="J10" s="731" t="s">
        <v>500</v>
      </c>
      <c r="K10" s="740" t="s">
        <v>136</v>
      </c>
      <c r="L10" s="740"/>
      <c r="M10" s="741">
        <v>20000</v>
      </c>
      <c r="N10" s="741"/>
      <c r="O10" s="741">
        <v>20000</v>
      </c>
      <c r="P10" s="741"/>
      <c r="Q10" s="731" t="s">
        <v>494</v>
      </c>
      <c r="R10" s="731" t="s">
        <v>495</v>
      </c>
      <c r="S10" s="119"/>
    </row>
    <row r="11" spans="1:19" s="96" customFormat="1" ht="34.5" customHeight="1" x14ac:dyDescent="0.25">
      <c r="A11" s="722"/>
      <c r="B11" s="722"/>
      <c r="C11" s="731"/>
      <c r="D11" s="722"/>
      <c r="E11" s="989"/>
      <c r="F11" s="731"/>
      <c r="G11" s="731"/>
      <c r="H11" s="120" t="s">
        <v>109</v>
      </c>
      <c r="I11" s="106" t="s">
        <v>398</v>
      </c>
      <c r="J11" s="731"/>
      <c r="K11" s="740"/>
      <c r="L11" s="740"/>
      <c r="M11" s="741"/>
      <c r="N11" s="741"/>
      <c r="O11" s="741"/>
      <c r="P11" s="741"/>
      <c r="Q11" s="731"/>
      <c r="R11" s="731"/>
      <c r="S11" s="119"/>
    </row>
    <row r="12" spans="1:19" s="11" customFormat="1" ht="62.25" customHeight="1" x14ac:dyDescent="0.25">
      <c r="A12" s="719">
        <v>3</v>
      </c>
      <c r="B12" s="719">
        <v>1</v>
      </c>
      <c r="C12" s="725">
        <v>4</v>
      </c>
      <c r="D12" s="719">
        <v>2</v>
      </c>
      <c r="E12" s="988" t="s">
        <v>501</v>
      </c>
      <c r="F12" s="725" t="s">
        <v>502</v>
      </c>
      <c r="G12" s="725" t="s">
        <v>503</v>
      </c>
      <c r="H12" s="519" t="s">
        <v>173</v>
      </c>
      <c r="I12" s="13" t="s">
        <v>38</v>
      </c>
      <c r="J12" s="725" t="s">
        <v>584</v>
      </c>
      <c r="K12" s="735" t="s">
        <v>130</v>
      </c>
      <c r="L12" s="735"/>
      <c r="M12" s="736">
        <v>90000</v>
      </c>
      <c r="N12" s="736"/>
      <c r="O12" s="736">
        <v>90000</v>
      </c>
      <c r="P12" s="736"/>
      <c r="Q12" s="725" t="s">
        <v>494</v>
      </c>
      <c r="R12" s="725" t="s">
        <v>495</v>
      </c>
      <c r="S12" s="10"/>
    </row>
    <row r="13" spans="1:19" s="11" customFormat="1" ht="76.5" customHeight="1" x14ac:dyDescent="0.25">
      <c r="A13" s="719"/>
      <c r="B13" s="719"/>
      <c r="C13" s="725"/>
      <c r="D13" s="719"/>
      <c r="E13" s="988"/>
      <c r="F13" s="725"/>
      <c r="G13" s="725"/>
      <c r="H13" s="519" t="s">
        <v>109</v>
      </c>
      <c r="I13" s="13" t="s">
        <v>504</v>
      </c>
      <c r="J13" s="725"/>
      <c r="K13" s="735"/>
      <c r="L13" s="735"/>
      <c r="M13" s="736"/>
      <c r="N13" s="736"/>
      <c r="O13" s="736"/>
      <c r="P13" s="736"/>
      <c r="Q13" s="725"/>
      <c r="R13" s="725"/>
      <c r="S13" s="10"/>
    </row>
    <row r="14" spans="1:19" s="11" customFormat="1" ht="57.75" customHeight="1" x14ac:dyDescent="0.25">
      <c r="A14" s="719">
        <v>4</v>
      </c>
      <c r="B14" s="719">
        <v>1</v>
      </c>
      <c r="C14" s="725">
        <v>4</v>
      </c>
      <c r="D14" s="719">
        <v>2</v>
      </c>
      <c r="E14" s="988" t="s">
        <v>585</v>
      </c>
      <c r="F14" s="725" t="s">
        <v>623</v>
      </c>
      <c r="G14" s="725" t="s">
        <v>503</v>
      </c>
      <c r="H14" s="519" t="s">
        <v>173</v>
      </c>
      <c r="I14" s="13" t="s">
        <v>38</v>
      </c>
      <c r="J14" s="725" t="s">
        <v>505</v>
      </c>
      <c r="K14" s="735" t="s">
        <v>136</v>
      </c>
      <c r="L14" s="735"/>
      <c r="M14" s="736">
        <v>104000</v>
      </c>
      <c r="N14" s="736"/>
      <c r="O14" s="736">
        <v>104000</v>
      </c>
      <c r="P14" s="736"/>
      <c r="Q14" s="725" t="s">
        <v>494</v>
      </c>
      <c r="R14" s="725" t="s">
        <v>495</v>
      </c>
      <c r="S14" s="10"/>
    </row>
    <row r="15" spans="1:19" s="11" customFormat="1" ht="65.25" customHeight="1" x14ac:dyDescent="0.25">
      <c r="A15" s="719"/>
      <c r="B15" s="719"/>
      <c r="C15" s="725"/>
      <c r="D15" s="719"/>
      <c r="E15" s="988"/>
      <c r="F15" s="725"/>
      <c r="G15" s="725"/>
      <c r="H15" s="519" t="s">
        <v>109</v>
      </c>
      <c r="I15" s="13" t="s">
        <v>506</v>
      </c>
      <c r="J15" s="725"/>
      <c r="K15" s="735"/>
      <c r="L15" s="735"/>
      <c r="M15" s="736"/>
      <c r="N15" s="736"/>
      <c r="O15" s="736"/>
      <c r="P15" s="736"/>
      <c r="Q15" s="725"/>
      <c r="R15" s="725"/>
      <c r="S15" s="10"/>
    </row>
    <row r="16" spans="1:19" s="96" customFormat="1" ht="51.75" customHeight="1" x14ac:dyDescent="0.25">
      <c r="A16" s="722">
        <v>5</v>
      </c>
      <c r="B16" s="722">
        <v>1</v>
      </c>
      <c r="C16" s="731">
        <v>4</v>
      </c>
      <c r="D16" s="722">
        <v>5</v>
      </c>
      <c r="E16" s="989" t="s">
        <v>507</v>
      </c>
      <c r="F16" s="731" t="s">
        <v>508</v>
      </c>
      <c r="G16" s="731" t="s">
        <v>45</v>
      </c>
      <c r="H16" s="120" t="s">
        <v>45</v>
      </c>
      <c r="I16" s="106" t="s">
        <v>38</v>
      </c>
      <c r="J16" s="731" t="s">
        <v>509</v>
      </c>
      <c r="K16" s="740" t="s">
        <v>130</v>
      </c>
      <c r="L16" s="740"/>
      <c r="M16" s="741">
        <v>20000</v>
      </c>
      <c r="N16" s="741"/>
      <c r="O16" s="741">
        <v>20000</v>
      </c>
      <c r="P16" s="741"/>
      <c r="Q16" s="731" t="s">
        <v>494</v>
      </c>
      <c r="R16" s="731" t="s">
        <v>495</v>
      </c>
      <c r="S16" s="119"/>
    </row>
    <row r="17" spans="1:19" s="96" customFormat="1" ht="53.25" customHeight="1" x14ac:dyDescent="0.25">
      <c r="A17" s="722"/>
      <c r="B17" s="722"/>
      <c r="C17" s="731"/>
      <c r="D17" s="722"/>
      <c r="E17" s="989"/>
      <c r="F17" s="731"/>
      <c r="G17" s="731"/>
      <c r="H17" s="120" t="s">
        <v>510</v>
      </c>
      <c r="I17" s="106" t="s">
        <v>511</v>
      </c>
      <c r="J17" s="731"/>
      <c r="K17" s="740"/>
      <c r="L17" s="740"/>
      <c r="M17" s="741"/>
      <c r="N17" s="741"/>
      <c r="O17" s="741"/>
      <c r="P17" s="741"/>
      <c r="Q17" s="731"/>
      <c r="R17" s="731"/>
      <c r="S17" s="119"/>
    </row>
    <row r="18" spans="1:19" s="11" customFormat="1" ht="54.75" customHeight="1" x14ac:dyDescent="0.25">
      <c r="A18" s="719">
        <v>6</v>
      </c>
      <c r="B18" s="719">
        <v>1</v>
      </c>
      <c r="C18" s="725">
        <v>4</v>
      </c>
      <c r="D18" s="719">
        <v>5</v>
      </c>
      <c r="E18" s="988" t="s">
        <v>512</v>
      </c>
      <c r="F18" s="725" t="s">
        <v>513</v>
      </c>
      <c r="G18" s="725" t="s">
        <v>514</v>
      </c>
      <c r="H18" s="519" t="s">
        <v>379</v>
      </c>
      <c r="I18" s="13" t="s">
        <v>82</v>
      </c>
      <c r="J18" s="709" t="s">
        <v>515</v>
      </c>
      <c r="K18" s="735" t="s">
        <v>130</v>
      </c>
      <c r="L18" s="735"/>
      <c r="M18" s="736">
        <v>43301.01</v>
      </c>
      <c r="N18" s="736"/>
      <c r="O18" s="736">
        <v>43301.01</v>
      </c>
      <c r="P18" s="736"/>
      <c r="Q18" s="725" t="s">
        <v>494</v>
      </c>
      <c r="R18" s="725" t="s">
        <v>495</v>
      </c>
      <c r="S18" s="10"/>
    </row>
    <row r="19" spans="1:19" s="11" customFormat="1" ht="84.75" customHeight="1" x14ac:dyDescent="0.25">
      <c r="A19" s="719"/>
      <c r="B19" s="719"/>
      <c r="C19" s="725"/>
      <c r="D19" s="719"/>
      <c r="E19" s="988"/>
      <c r="F19" s="725"/>
      <c r="G19" s="725"/>
      <c r="H19" s="519" t="s">
        <v>517</v>
      </c>
      <c r="I19" s="13" t="s">
        <v>518</v>
      </c>
      <c r="J19" s="710"/>
      <c r="K19" s="735"/>
      <c r="L19" s="735"/>
      <c r="M19" s="736"/>
      <c r="N19" s="736"/>
      <c r="O19" s="736"/>
      <c r="P19" s="736"/>
      <c r="Q19" s="725"/>
      <c r="R19" s="725"/>
      <c r="S19" s="10"/>
    </row>
    <row r="20" spans="1:19" s="11" customFormat="1" ht="101.25" customHeight="1" x14ac:dyDescent="0.25">
      <c r="A20" s="719"/>
      <c r="B20" s="719"/>
      <c r="C20" s="725"/>
      <c r="D20" s="719"/>
      <c r="E20" s="988"/>
      <c r="F20" s="725"/>
      <c r="G20" s="725"/>
      <c r="H20" s="519" t="s">
        <v>519</v>
      </c>
      <c r="I20" s="13" t="s">
        <v>520</v>
      </c>
      <c r="J20" s="711"/>
      <c r="K20" s="735"/>
      <c r="L20" s="735"/>
      <c r="M20" s="736"/>
      <c r="N20" s="736"/>
      <c r="O20" s="736"/>
      <c r="P20" s="736"/>
      <c r="Q20" s="725"/>
      <c r="R20" s="725"/>
      <c r="S20" s="10"/>
    </row>
    <row r="21" spans="1:19" s="11" customFormat="1" ht="84.75" customHeight="1" x14ac:dyDescent="0.25">
      <c r="A21" s="738">
        <v>7</v>
      </c>
      <c r="B21" s="738">
        <v>1</v>
      </c>
      <c r="C21" s="709">
        <v>4</v>
      </c>
      <c r="D21" s="738">
        <v>5</v>
      </c>
      <c r="E21" s="986" t="s">
        <v>521</v>
      </c>
      <c r="F21" s="709" t="s">
        <v>522</v>
      </c>
      <c r="G21" s="709" t="s">
        <v>523</v>
      </c>
      <c r="H21" s="519" t="s">
        <v>524</v>
      </c>
      <c r="I21" s="13" t="s">
        <v>94</v>
      </c>
      <c r="J21" s="709" t="s">
        <v>525</v>
      </c>
      <c r="K21" s="940" t="s">
        <v>130</v>
      </c>
      <c r="L21" s="940"/>
      <c r="M21" s="841">
        <v>60000</v>
      </c>
      <c r="N21" s="841"/>
      <c r="O21" s="841">
        <v>60000</v>
      </c>
      <c r="P21" s="841"/>
      <c r="Q21" s="709" t="s">
        <v>494</v>
      </c>
      <c r="R21" s="709" t="s">
        <v>495</v>
      </c>
      <c r="S21" s="10"/>
    </row>
    <row r="22" spans="1:19" s="11" customFormat="1" ht="84.75" customHeight="1" x14ac:dyDescent="0.25">
      <c r="A22" s="739"/>
      <c r="B22" s="739"/>
      <c r="C22" s="711"/>
      <c r="D22" s="739"/>
      <c r="E22" s="987"/>
      <c r="F22" s="711"/>
      <c r="G22" s="711"/>
      <c r="H22" s="519" t="s">
        <v>109</v>
      </c>
      <c r="I22" s="13" t="s">
        <v>526</v>
      </c>
      <c r="J22" s="711"/>
      <c r="K22" s="942"/>
      <c r="L22" s="942"/>
      <c r="M22" s="944"/>
      <c r="N22" s="944"/>
      <c r="O22" s="944"/>
      <c r="P22" s="944"/>
      <c r="Q22" s="711"/>
      <c r="R22" s="711"/>
      <c r="S22" s="10"/>
    </row>
    <row r="23" spans="1:19" s="11" customFormat="1" ht="356.25" customHeight="1" x14ac:dyDescent="0.25">
      <c r="A23" s="9">
        <v>8</v>
      </c>
      <c r="B23" s="600">
        <v>1</v>
      </c>
      <c r="C23" s="600">
        <v>4</v>
      </c>
      <c r="D23" s="517">
        <v>5</v>
      </c>
      <c r="E23" s="519" t="s">
        <v>527</v>
      </c>
      <c r="F23" s="538" t="s">
        <v>528</v>
      </c>
      <c r="G23" s="517" t="s">
        <v>472</v>
      </c>
      <c r="H23" s="517" t="s">
        <v>109</v>
      </c>
      <c r="I23" s="601" t="s">
        <v>110</v>
      </c>
      <c r="J23" s="517" t="s">
        <v>530</v>
      </c>
      <c r="K23" s="602" t="s">
        <v>136</v>
      </c>
      <c r="L23" s="602"/>
      <c r="M23" s="603">
        <v>127875</v>
      </c>
      <c r="N23" s="603"/>
      <c r="O23" s="603">
        <v>127875</v>
      </c>
      <c r="P23" s="603"/>
      <c r="Q23" s="517" t="s">
        <v>456</v>
      </c>
      <c r="R23" s="517" t="s">
        <v>529</v>
      </c>
      <c r="S23" s="10"/>
    </row>
    <row r="24" spans="1:19" s="96" customFormat="1" ht="273" customHeight="1" x14ac:dyDescent="0.25">
      <c r="A24" s="722">
        <v>9</v>
      </c>
      <c r="B24" s="722">
        <v>1</v>
      </c>
      <c r="C24" s="722">
        <v>4</v>
      </c>
      <c r="D24" s="731">
        <v>5</v>
      </c>
      <c r="E24" s="731" t="s">
        <v>531</v>
      </c>
      <c r="F24" s="731" t="s">
        <v>532</v>
      </c>
      <c r="G24" s="120" t="s">
        <v>533</v>
      </c>
      <c r="H24" s="120" t="s">
        <v>150</v>
      </c>
      <c r="I24" s="106" t="s">
        <v>534</v>
      </c>
      <c r="J24" s="731" t="s">
        <v>535</v>
      </c>
      <c r="K24" s="740" t="s">
        <v>161</v>
      </c>
      <c r="L24" s="740"/>
      <c r="M24" s="741">
        <v>215067.76</v>
      </c>
      <c r="N24" s="741"/>
      <c r="O24" s="741">
        <v>215067.76</v>
      </c>
      <c r="P24" s="741"/>
      <c r="Q24" s="731" t="s">
        <v>41</v>
      </c>
      <c r="R24" s="731" t="s">
        <v>90</v>
      </c>
      <c r="S24" s="119"/>
    </row>
    <row r="25" spans="1:19" s="96" customFormat="1" ht="315" customHeight="1" x14ac:dyDescent="0.25">
      <c r="A25" s="722"/>
      <c r="B25" s="722"/>
      <c r="C25" s="722"/>
      <c r="D25" s="731"/>
      <c r="E25" s="731"/>
      <c r="F25" s="731"/>
      <c r="G25" s="120"/>
      <c r="H25" s="120" t="s">
        <v>536</v>
      </c>
      <c r="I25" s="106" t="s">
        <v>537</v>
      </c>
      <c r="J25" s="731"/>
      <c r="K25" s="740"/>
      <c r="L25" s="740"/>
      <c r="M25" s="741"/>
      <c r="N25" s="741"/>
      <c r="O25" s="741"/>
      <c r="P25" s="741"/>
      <c r="Q25" s="731"/>
      <c r="R25" s="731"/>
      <c r="S25" s="119"/>
    </row>
    <row r="26" spans="1:19" s="11" customFormat="1" ht="77.25" customHeight="1" x14ac:dyDescent="0.25">
      <c r="A26" s="738">
        <v>10</v>
      </c>
      <c r="B26" s="719">
        <v>1</v>
      </c>
      <c r="C26" s="719">
        <v>4</v>
      </c>
      <c r="D26" s="725">
        <v>5</v>
      </c>
      <c r="E26" s="725" t="s">
        <v>538</v>
      </c>
      <c r="F26" s="725" t="s">
        <v>539</v>
      </c>
      <c r="G26" s="725" t="s">
        <v>540</v>
      </c>
      <c r="H26" s="519" t="s">
        <v>144</v>
      </c>
      <c r="I26" s="13" t="s">
        <v>541</v>
      </c>
      <c r="J26" s="725" t="s">
        <v>145</v>
      </c>
      <c r="K26" s="735" t="s">
        <v>136</v>
      </c>
      <c r="L26" s="735"/>
      <c r="M26" s="736">
        <v>90108</v>
      </c>
      <c r="N26" s="736"/>
      <c r="O26" s="736">
        <v>81583</v>
      </c>
      <c r="P26" s="736"/>
      <c r="Q26" s="725" t="s">
        <v>112</v>
      </c>
      <c r="R26" s="725" t="s">
        <v>542</v>
      </c>
      <c r="S26" s="10"/>
    </row>
    <row r="27" spans="1:19" s="11" customFormat="1" ht="80.25" customHeight="1" x14ac:dyDescent="0.25">
      <c r="A27" s="739"/>
      <c r="B27" s="719"/>
      <c r="C27" s="719"/>
      <c r="D27" s="725"/>
      <c r="E27" s="725"/>
      <c r="F27" s="725"/>
      <c r="G27" s="725"/>
      <c r="H27" s="519" t="s">
        <v>543</v>
      </c>
      <c r="I27" s="13" t="s">
        <v>94</v>
      </c>
      <c r="J27" s="725"/>
      <c r="K27" s="735"/>
      <c r="L27" s="735"/>
      <c r="M27" s="736"/>
      <c r="N27" s="736"/>
      <c r="O27" s="736"/>
      <c r="P27" s="736"/>
      <c r="Q27" s="725"/>
      <c r="R27" s="725"/>
      <c r="S27" s="10"/>
    </row>
    <row r="28" spans="1:19" s="11" customFormat="1" ht="53.25" customHeight="1" x14ac:dyDescent="0.25">
      <c r="A28" s="738">
        <v>11</v>
      </c>
      <c r="B28" s="738">
        <v>1</v>
      </c>
      <c r="C28" s="709">
        <v>4</v>
      </c>
      <c r="D28" s="738">
        <v>2</v>
      </c>
      <c r="E28" s="986" t="s">
        <v>624</v>
      </c>
      <c r="F28" s="709" t="s">
        <v>544</v>
      </c>
      <c r="G28" s="709" t="s">
        <v>545</v>
      </c>
      <c r="H28" s="519" t="s">
        <v>173</v>
      </c>
      <c r="I28" s="13" t="s">
        <v>38</v>
      </c>
      <c r="J28" s="709" t="s">
        <v>546</v>
      </c>
      <c r="K28" s="940" t="s">
        <v>105</v>
      </c>
      <c r="L28" s="940"/>
      <c r="M28" s="841">
        <v>45000</v>
      </c>
      <c r="N28" s="841"/>
      <c r="O28" s="841">
        <v>45000</v>
      </c>
      <c r="P28" s="841"/>
      <c r="Q28" s="709" t="s">
        <v>494</v>
      </c>
      <c r="R28" s="709" t="s">
        <v>547</v>
      </c>
    </row>
    <row r="29" spans="1:19" s="11" customFormat="1" ht="37.5" customHeight="1" x14ac:dyDescent="0.25">
      <c r="A29" s="739"/>
      <c r="B29" s="739"/>
      <c r="C29" s="711"/>
      <c r="D29" s="739"/>
      <c r="E29" s="987"/>
      <c r="F29" s="711"/>
      <c r="G29" s="711"/>
      <c r="H29" s="519" t="s">
        <v>109</v>
      </c>
      <c r="I29" s="13" t="s">
        <v>534</v>
      </c>
      <c r="J29" s="711"/>
      <c r="K29" s="942"/>
      <c r="L29" s="942"/>
      <c r="M29" s="944"/>
      <c r="N29" s="944"/>
      <c r="O29" s="944"/>
      <c r="P29" s="944"/>
      <c r="Q29" s="711"/>
      <c r="R29" s="711"/>
    </row>
    <row r="30" spans="1:19" s="97" customFormat="1" x14ac:dyDescent="0.25">
      <c r="M30" s="98"/>
      <c r="N30" s="98"/>
      <c r="O30" s="98"/>
      <c r="P30" s="98"/>
    </row>
    <row r="31" spans="1:19" s="97" customFormat="1" x14ac:dyDescent="0.25">
      <c r="M31" s="98"/>
      <c r="N31" s="98"/>
      <c r="O31" s="98"/>
      <c r="P31" s="98"/>
    </row>
    <row r="32" spans="1:19" s="97" customFormat="1" x14ac:dyDescent="0.25">
      <c r="L32" s="526"/>
      <c r="M32" s="757" t="s">
        <v>618</v>
      </c>
      <c r="N32" s="757"/>
      <c r="O32" s="757" t="s">
        <v>619</v>
      </c>
      <c r="P32" s="758"/>
    </row>
    <row r="33" spans="12:17" s="97" customFormat="1" x14ac:dyDescent="0.25">
      <c r="L33" s="526"/>
      <c r="M33" s="568" t="s">
        <v>620</v>
      </c>
      <c r="N33" s="464" t="s">
        <v>621</v>
      </c>
      <c r="O33" s="485" t="s">
        <v>620</v>
      </c>
      <c r="P33" s="464" t="s">
        <v>621</v>
      </c>
      <c r="Q33" s="98"/>
    </row>
    <row r="34" spans="12:17" s="97" customFormat="1" x14ac:dyDescent="0.25">
      <c r="L34" s="556"/>
      <c r="M34" s="569">
        <v>8</v>
      </c>
      <c r="N34" s="179">
        <v>492301.01</v>
      </c>
      <c r="O34" s="180">
        <v>3</v>
      </c>
      <c r="P34" s="181">
        <v>424525.76</v>
      </c>
    </row>
    <row r="35" spans="12:17" s="97" customFormat="1" x14ac:dyDescent="0.25">
      <c r="L35" s="525"/>
      <c r="M35" s="98"/>
      <c r="N35" s="98"/>
      <c r="O35" s="98"/>
      <c r="P35" s="98"/>
    </row>
    <row r="36" spans="12:17" s="97" customFormat="1" x14ac:dyDescent="0.25">
      <c r="M36" s="98"/>
      <c r="N36" s="98"/>
      <c r="O36" s="98"/>
      <c r="P36" s="98"/>
    </row>
    <row r="37" spans="12:17" s="97" customFormat="1" x14ac:dyDescent="0.25">
      <c r="M37" s="98"/>
      <c r="N37" s="98"/>
      <c r="O37" s="98"/>
      <c r="P37" s="98"/>
    </row>
    <row r="38" spans="12:17" s="97" customFormat="1" x14ac:dyDescent="0.25">
      <c r="M38" s="98"/>
      <c r="N38" s="98"/>
      <c r="O38" s="98"/>
      <c r="P38" s="98"/>
    </row>
    <row r="39" spans="12:17" s="97" customFormat="1" x14ac:dyDescent="0.25">
      <c r="M39" s="98"/>
      <c r="N39" s="98"/>
      <c r="O39" s="98"/>
      <c r="P39" s="98"/>
    </row>
    <row r="40" spans="12:17" s="97" customFormat="1" x14ac:dyDescent="0.25">
      <c r="M40" s="98"/>
      <c r="N40" s="98"/>
      <c r="O40" s="98"/>
      <c r="P40" s="98"/>
    </row>
    <row r="41" spans="12:17" s="97" customFormat="1" x14ac:dyDescent="0.25">
      <c r="M41" s="98"/>
      <c r="N41" s="98"/>
      <c r="O41" s="98"/>
      <c r="P41" s="98"/>
    </row>
    <row r="42" spans="12:17" s="97" customFormat="1" x14ac:dyDescent="0.25">
      <c r="M42" s="98"/>
      <c r="N42" s="98"/>
      <c r="O42" s="98"/>
      <c r="P42" s="98"/>
    </row>
    <row r="43" spans="12:17" s="97" customFormat="1" x14ac:dyDescent="0.25">
      <c r="M43" s="98"/>
      <c r="N43" s="98"/>
      <c r="O43" s="98"/>
      <c r="P43" s="98"/>
    </row>
    <row r="44" spans="12:17" s="97" customFormat="1" x14ac:dyDescent="0.25">
      <c r="M44" s="98"/>
      <c r="N44" s="98"/>
      <c r="O44" s="98"/>
      <c r="P44" s="98"/>
    </row>
    <row r="45" spans="12:17" s="97" customFormat="1" x14ac:dyDescent="0.25">
      <c r="M45" s="98"/>
      <c r="N45" s="98"/>
      <c r="O45" s="98"/>
      <c r="P45" s="98"/>
    </row>
    <row r="46" spans="12:17" s="97" customFormat="1" x14ac:dyDescent="0.25">
      <c r="M46" s="98"/>
      <c r="N46" s="98"/>
      <c r="O46" s="98"/>
      <c r="P46" s="98"/>
    </row>
    <row r="47" spans="12:17" s="97" customFormat="1" x14ac:dyDescent="0.25">
      <c r="M47" s="98"/>
      <c r="N47" s="98"/>
      <c r="O47" s="98"/>
      <c r="P47" s="98"/>
    </row>
    <row r="48" spans="12:17" s="97" customFormat="1" x14ac:dyDescent="0.25">
      <c r="M48" s="98"/>
      <c r="N48" s="98"/>
      <c r="O48" s="98"/>
      <c r="P48" s="98"/>
    </row>
    <row r="49" spans="13:16" s="97" customFormat="1" x14ac:dyDescent="0.25">
      <c r="M49" s="98"/>
      <c r="N49" s="98"/>
      <c r="O49" s="98"/>
      <c r="P49" s="98"/>
    </row>
    <row r="50" spans="13:16" s="97" customFormat="1" x14ac:dyDescent="0.25">
      <c r="M50" s="98"/>
      <c r="N50" s="98"/>
      <c r="O50" s="98"/>
      <c r="P50" s="98"/>
    </row>
    <row r="51" spans="13:16" s="97" customFormat="1" x14ac:dyDescent="0.25">
      <c r="M51" s="98"/>
      <c r="N51" s="98"/>
      <c r="O51" s="98"/>
      <c r="P51" s="98"/>
    </row>
    <row r="52" spans="13:16" s="97" customFormat="1" x14ac:dyDescent="0.25">
      <c r="M52" s="98"/>
      <c r="N52" s="98"/>
      <c r="O52" s="98"/>
      <c r="P52" s="98"/>
    </row>
    <row r="53" spans="13:16" s="97" customFormat="1" x14ac:dyDescent="0.25">
      <c r="M53" s="98"/>
      <c r="N53" s="98"/>
      <c r="O53" s="98"/>
      <c r="P53" s="98"/>
    </row>
    <row r="54" spans="13:16" s="97" customFormat="1" x14ac:dyDescent="0.25">
      <c r="M54" s="98"/>
      <c r="N54" s="98"/>
      <c r="O54" s="98"/>
      <c r="P54" s="98"/>
    </row>
    <row r="55" spans="13:16" s="97" customFormat="1" x14ac:dyDescent="0.25">
      <c r="M55" s="98"/>
      <c r="N55" s="98"/>
      <c r="O55" s="98"/>
      <c r="P55" s="98"/>
    </row>
    <row r="56" spans="13:16" s="97" customFormat="1" x14ac:dyDescent="0.25">
      <c r="M56" s="98"/>
      <c r="N56" s="98"/>
      <c r="O56" s="98"/>
      <c r="P56" s="98"/>
    </row>
    <row r="57" spans="13:16" s="97" customFormat="1" x14ac:dyDescent="0.25">
      <c r="M57" s="98"/>
      <c r="N57" s="98"/>
      <c r="O57" s="98"/>
      <c r="P57" s="98"/>
    </row>
    <row r="58" spans="13:16" s="97" customFormat="1" x14ac:dyDescent="0.25">
      <c r="M58" s="98"/>
      <c r="N58" s="98"/>
      <c r="O58" s="98"/>
      <c r="P58" s="98"/>
    </row>
    <row r="59" spans="13:16" s="97" customFormat="1" x14ac:dyDescent="0.25">
      <c r="M59" s="98"/>
      <c r="N59" s="98"/>
      <c r="O59" s="98"/>
      <c r="P59" s="98"/>
    </row>
    <row r="60" spans="13:16" s="97" customFormat="1" x14ac:dyDescent="0.25">
      <c r="M60" s="98"/>
      <c r="N60" s="98"/>
      <c r="O60" s="98"/>
      <c r="P60" s="98"/>
    </row>
    <row r="61" spans="13:16" s="97" customFormat="1" x14ac:dyDescent="0.25">
      <c r="M61" s="98"/>
      <c r="N61" s="98"/>
      <c r="O61" s="98"/>
      <c r="P61" s="98"/>
    </row>
    <row r="62" spans="13:16" s="97" customFormat="1" x14ac:dyDescent="0.25">
      <c r="M62" s="98"/>
      <c r="N62" s="98"/>
      <c r="O62" s="98"/>
      <c r="P62" s="98"/>
    </row>
    <row r="63" spans="13:16" s="97" customFormat="1" x14ac:dyDescent="0.25">
      <c r="M63" s="98"/>
      <c r="N63" s="98"/>
      <c r="O63" s="98"/>
      <c r="P63" s="98"/>
    </row>
    <row r="64" spans="13:16" s="97" customFormat="1" x14ac:dyDescent="0.25">
      <c r="M64" s="98"/>
      <c r="N64" s="98"/>
      <c r="O64" s="98"/>
      <c r="P64" s="98"/>
    </row>
    <row r="65" spans="13:16" s="97" customFormat="1" x14ac:dyDescent="0.25">
      <c r="M65" s="98"/>
      <c r="N65" s="98"/>
      <c r="O65" s="98"/>
      <c r="P65" s="98"/>
    </row>
    <row r="66" spans="13:16" s="97" customFormat="1" x14ac:dyDescent="0.25">
      <c r="M66" s="98"/>
      <c r="N66" s="98"/>
      <c r="O66" s="98"/>
      <c r="P66" s="98"/>
    </row>
    <row r="67" spans="13:16" s="97" customFormat="1" x14ac:dyDescent="0.25">
      <c r="M67" s="98"/>
      <c r="N67" s="98"/>
      <c r="O67" s="98"/>
      <c r="P67" s="98"/>
    </row>
    <row r="68" spans="13:16" s="97" customFormat="1" x14ac:dyDescent="0.25">
      <c r="M68" s="98"/>
      <c r="N68" s="98"/>
      <c r="O68" s="98"/>
      <c r="P68" s="98"/>
    </row>
    <row r="69" spans="13:16" s="97" customFormat="1" x14ac:dyDescent="0.25">
      <c r="M69" s="98"/>
      <c r="N69" s="98"/>
      <c r="O69" s="98"/>
      <c r="P69" s="98"/>
    </row>
    <row r="70" spans="13:16" s="97" customFormat="1" x14ac:dyDescent="0.25">
      <c r="M70" s="98"/>
      <c r="N70" s="98"/>
      <c r="O70" s="98"/>
      <c r="P70" s="98"/>
    </row>
    <row r="71" spans="13:16" s="97" customFormat="1" x14ac:dyDescent="0.25">
      <c r="M71" s="98"/>
      <c r="N71" s="98"/>
      <c r="O71" s="98"/>
      <c r="P71" s="98"/>
    </row>
    <row r="72" spans="13:16" s="97" customFormat="1" x14ac:dyDescent="0.25">
      <c r="M72" s="98"/>
      <c r="N72" s="98"/>
      <c r="O72" s="98"/>
      <c r="P72" s="98"/>
    </row>
    <row r="73" spans="13:16" s="97" customFormat="1" x14ac:dyDescent="0.25">
      <c r="M73" s="98"/>
      <c r="N73" s="98"/>
      <c r="O73" s="98"/>
      <c r="P73" s="98"/>
    </row>
    <row r="74" spans="13:16" s="97" customFormat="1" x14ac:dyDescent="0.25">
      <c r="M74" s="98"/>
      <c r="N74" s="98"/>
      <c r="O74" s="98"/>
      <c r="P74" s="98"/>
    </row>
    <row r="75" spans="13:16" s="97" customFormat="1" x14ac:dyDescent="0.25">
      <c r="M75" s="98"/>
      <c r="N75" s="98"/>
      <c r="O75" s="98"/>
      <c r="P75" s="98"/>
    </row>
    <row r="76" spans="13:16" s="97" customFormat="1" x14ac:dyDescent="0.25">
      <c r="M76" s="98"/>
      <c r="N76" s="98"/>
      <c r="O76" s="98"/>
      <c r="P76" s="98"/>
    </row>
    <row r="77" spans="13:16" s="97" customFormat="1" x14ac:dyDescent="0.25">
      <c r="M77" s="98"/>
      <c r="N77" s="98"/>
      <c r="O77" s="98"/>
      <c r="P77" s="98"/>
    </row>
    <row r="78" spans="13:16" s="97" customFormat="1" x14ac:dyDescent="0.25">
      <c r="M78" s="98"/>
      <c r="N78" s="98"/>
      <c r="O78" s="98"/>
      <c r="P78" s="98"/>
    </row>
    <row r="79" spans="13:16" s="97" customFormat="1" x14ac:dyDescent="0.25">
      <c r="M79" s="98"/>
      <c r="N79" s="98"/>
      <c r="O79" s="98"/>
      <c r="P79" s="98"/>
    </row>
    <row r="80" spans="13:16" s="97" customFormat="1" x14ac:dyDescent="0.25">
      <c r="M80" s="98"/>
      <c r="N80" s="98"/>
      <c r="O80" s="98"/>
      <c r="P80" s="98"/>
    </row>
    <row r="81" spans="13:16" s="97" customFormat="1" x14ac:dyDescent="0.25">
      <c r="M81" s="98"/>
      <c r="N81" s="98"/>
      <c r="O81" s="98"/>
      <c r="P81" s="98"/>
    </row>
    <row r="82" spans="13:16" s="97" customFormat="1" x14ac:dyDescent="0.25">
      <c r="M82" s="98"/>
      <c r="N82" s="98"/>
      <c r="O82" s="98"/>
      <c r="P82" s="98"/>
    </row>
    <row r="83" spans="13:16" s="97" customFormat="1" x14ac:dyDescent="0.25">
      <c r="M83" s="98"/>
      <c r="N83" s="98"/>
      <c r="O83" s="98"/>
      <c r="P83" s="98"/>
    </row>
    <row r="84" spans="13:16" s="97" customFormat="1" x14ac:dyDescent="0.25">
      <c r="M84" s="98"/>
      <c r="N84" s="98"/>
      <c r="O84" s="98"/>
      <c r="P84" s="98"/>
    </row>
    <row r="85" spans="13:16" s="97" customFormat="1" x14ac:dyDescent="0.25">
      <c r="M85" s="98"/>
      <c r="N85" s="98"/>
      <c r="O85" s="98"/>
      <c r="P85" s="98"/>
    </row>
    <row r="86" spans="13:16" s="97" customFormat="1" x14ac:dyDescent="0.25">
      <c r="M86" s="98"/>
      <c r="N86" s="98"/>
      <c r="O86" s="98"/>
      <c r="P86" s="98"/>
    </row>
    <row r="87" spans="13:16" s="97" customFormat="1" x14ac:dyDescent="0.25">
      <c r="M87" s="98"/>
      <c r="N87" s="98"/>
      <c r="O87" s="98"/>
      <c r="P87" s="98"/>
    </row>
    <row r="88" spans="13:16" s="97" customFormat="1" x14ac:dyDescent="0.25">
      <c r="M88" s="98"/>
      <c r="N88" s="98"/>
      <c r="O88" s="98"/>
      <c r="P88" s="98"/>
    </row>
    <row r="89" spans="13:16" s="97" customFormat="1" x14ac:dyDescent="0.25">
      <c r="M89" s="98"/>
      <c r="N89" s="98"/>
      <c r="O89" s="98"/>
      <c r="P89" s="98"/>
    </row>
    <row r="90" spans="13:16" s="97" customFormat="1" x14ac:dyDescent="0.25">
      <c r="M90" s="98"/>
      <c r="N90" s="98"/>
      <c r="O90" s="98"/>
      <c r="P90" s="98"/>
    </row>
    <row r="91" spans="13:16" s="97" customFormat="1" x14ac:dyDescent="0.25">
      <c r="M91" s="98"/>
      <c r="N91" s="98"/>
      <c r="O91" s="98"/>
      <c r="P91" s="98"/>
    </row>
    <row r="92" spans="13:16" s="97" customFormat="1" x14ac:dyDescent="0.25">
      <c r="M92" s="98"/>
      <c r="N92" s="98"/>
      <c r="O92" s="98"/>
      <c r="P92" s="98"/>
    </row>
    <row r="93" spans="13:16" s="97" customFormat="1" x14ac:dyDescent="0.25">
      <c r="M93" s="98"/>
      <c r="N93" s="98"/>
      <c r="O93" s="98"/>
      <c r="P93" s="98"/>
    </row>
    <row r="94" spans="13:16" s="97" customFormat="1" x14ac:dyDescent="0.25">
      <c r="M94" s="98"/>
      <c r="N94" s="98"/>
      <c r="O94" s="98"/>
      <c r="P94" s="98"/>
    </row>
    <row r="95" spans="13:16" s="97" customFormat="1" x14ac:dyDescent="0.25">
      <c r="M95" s="98"/>
      <c r="N95" s="98"/>
      <c r="O95" s="98"/>
      <c r="P95" s="98"/>
    </row>
    <row r="96" spans="13:16" s="97" customFormat="1" x14ac:dyDescent="0.25">
      <c r="M96" s="98"/>
      <c r="N96" s="98"/>
      <c r="O96" s="98"/>
      <c r="P96" s="98"/>
    </row>
    <row r="97" spans="13:16" s="97" customFormat="1" x14ac:dyDescent="0.25">
      <c r="M97" s="98"/>
      <c r="N97" s="98"/>
      <c r="O97" s="98"/>
      <c r="P97" s="98"/>
    </row>
    <row r="98" spans="13:16" s="97" customFormat="1" x14ac:dyDescent="0.25">
      <c r="M98" s="98"/>
      <c r="N98" s="98"/>
      <c r="O98" s="98"/>
      <c r="P98" s="98"/>
    </row>
    <row r="99" spans="13:16" s="97" customFormat="1" x14ac:dyDescent="0.25">
      <c r="M99" s="98"/>
      <c r="N99" s="98"/>
      <c r="O99" s="98"/>
      <c r="P99" s="98"/>
    </row>
    <row r="100" spans="13:16" s="97" customFormat="1" x14ac:dyDescent="0.25">
      <c r="M100" s="98"/>
      <c r="N100" s="98"/>
      <c r="O100" s="98"/>
      <c r="P100" s="98"/>
    </row>
    <row r="101" spans="13:16" s="97" customFormat="1" x14ac:dyDescent="0.25">
      <c r="M101" s="98"/>
      <c r="N101" s="98"/>
      <c r="O101" s="98"/>
      <c r="P101" s="98"/>
    </row>
    <row r="102" spans="13:16" s="97" customFormat="1" x14ac:dyDescent="0.25">
      <c r="M102" s="98"/>
      <c r="N102" s="98"/>
      <c r="O102" s="98"/>
      <c r="P102" s="98"/>
    </row>
    <row r="103" spans="13:16" s="97" customFormat="1" x14ac:dyDescent="0.25">
      <c r="M103" s="98"/>
      <c r="N103" s="98"/>
      <c r="O103" s="98"/>
      <c r="P103" s="98"/>
    </row>
    <row r="104" spans="13:16" s="97" customFormat="1" x14ac:dyDescent="0.25">
      <c r="M104" s="98"/>
      <c r="N104" s="98"/>
      <c r="O104" s="98"/>
      <c r="P104" s="98"/>
    </row>
    <row r="105" spans="13:16" s="97" customFormat="1" x14ac:dyDescent="0.25">
      <c r="M105" s="98"/>
      <c r="N105" s="98"/>
      <c r="O105" s="98"/>
      <c r="P105" s="98"/>
    </row>
    <row r="106" spans="13:16" s="97" customFormat="1" x14ac:dyDescent="0.25">
      <c r="M106" s="98"/>
      <c r="N106" s="98"/>
      <c r="O106" s="98"/>
      <c r="P106" s="98"/>
    </row>
    <row r="107" spans="13:16" s="97" customFormat="1" x14ac:dyDescent="0.25">
      <c r="M107" s="98"/>
      <c r="N107" s="98"/>
      <c r="O107" s="98"/>
      <c r="P107" s="98"/>
    </row>
    <row r="108" spans="13:16" s="97" customFormat="1" x14ac:dyDescent="0.25">
      <c r="M108" s="98"/>
      <c r="N108" s="98"/>
      <c r="O108" s="98"/>
      <c r="P108" s="98"/>
    </row>
    <row r="109" spans="13:16" s="97" customFormat="1" x14ac:dyDescent="0.25">
      <c r="M109" s="98"/>
      <c r="N109" s="98"/>
      <c r="O109" s="98"/>
      <c r="P109" s="98"/>
    </row>
    <row r="110" spans="13:16" s="97" customFormat="1" x14ac:dyDescent="0.25">
      <c r="M110" s="98"/>
      <c r="N110" s="98"/>
      <c r="O110" s="98"/>
      <c r="P110" s="98"/>
    </row>
    <row r="111" spans="13:16" s="97" customFormat="1" x14ac:dyDescent="0.25">
      <c r="M111" s="98"/>
      <c r="N111" s="98"/>
      <c r="O111" s="98"/>
      <c r="P111" s="98"/>
    </row>
    <row r="112" spans="13:16" s="97" customFormat="1" x14ac:dyDescent="0.25">
      <c r="M112" s="98"/>
      <c r="N112" s="98"/>
      <c r="O112" s="98"/>
      <c r="P112" s="98"/>
    </row>
    <row r="113" spans="12:16" s="97" customFormat="1" x14ac:dyDescent="0.25">
      <c r="M113" s="98"/>
      <c r="N113" s="98"/>
      <c r="O113" s="98"/>
      <c r="P113" s="98"/>
    </row>
    <row r="114" spans="12:16" s="97" customFormat="1" x14ac:dyDescent="0.25">
      <c r="M114" s="98"/>
      <c r="N114" s="98"/>
      <c r="O114" s="98"/>
      <c r="P114" s="98"/>
    </row>
    <row r="115" spans="12:16" s="97" customFormat="1" x14ac:dyDescent="0.25">
      <c r="M115" s="98"/>
      <c r="N115" s="98"/>
      <c r="O115" s="98"/>
      <c r="P115" s="98"/>
    </row>
    <row r="116" spans="12:16" s="97" customFormat="1" x14ac:dyDescent="0.25">
      <c r="M116" s="98"/>
      <c r="N116" s="98"/>
      <c r="O116" s="98"/>
      <c r="P116" s="98"/>
    </row>
    <row r="117" spans="12:16" s="97" customFormat="1" x14ac:dyDescent="0.25">
      <c r="M117" s="98"/>
      <c r="N117" s="98"/>
      <c r="O117" s="98"/>
      <c r="P117" s="98"/>
    </row>
    <row r="118" spans="12:16" s="97" customFormat="1" x14ac:dyDescent="0.25">
      <c r="M118" s="98"/>
      <c r="N118" s="98"/>
      <c r="O118" s="98"/>
      <c r="P118" s="98"/>
    </row>
    <row r="119" spans="12:16" s="97" customFormat="1" x14ac:dyDescent="0.25">
      <c r="M119" s="98"/>
      <c r="N119" s="98"/>
      <c r="O119" s="98"/>
      <c r="P119" s="98"/>
    </row>
    <row r="120" spans="12:16" s="97" customFormat="1" x14ac:dyDescent="0.25">
      <c r="M120" s="98"/>
      <c r="N120" s="98"/>
      <c r="O120" s="98"/>
      <c r="P120" s="98"/>
    </row>
    <row r="121" spans="12:16" s="97" customFormat="1" x14ac:dyDescent="0.25">
      <c r="M121" s="98"/>
      <c r="N121" s="98"/>
      <c r="O121" s="98"/>
      <c r="P121" s="98"/>
    </row>
    <row r="122" spans="12:16" s="97" customFormat="1" x14ac:dyDescent="0.25">
      <c r="M122" s="98"/>
      <c r="N122" s="98"/>
      <c r="O122" s="98"/>
      <c r="P122" s="98"/>
    </row>
    <row r="123" spans="12:16" s="97" customFormat="1" x14ac:dyDescent="0.25">
      <c r="M123" s="98"/>
      <c r="N123" s="98"/>
      <c r="O123" s="98"/>
      <c r="P123" s="98"/>
    </row>
    <row r="124" spans="12:16" s="97" customFormat="1" x14ac:dyDescent="0.25">
      <c r="L124" s="118"/>
      <c r="M124" s="98"/>
      <c r="N124" s="98"/>
      <c r="O124" s="98"/>
      <c r="P124" s="98"/>
    </row>
  </sheetData>
  <mergeCells count="175">
    <mergeCell ref="E4:E5"/>
    <mergeCell ref="F4:F5"/>
    <mergeCell ref="O10:O11"/>
    <mergeCell ref="P10:P11"/>
    <mergeCell ref="M32:N32"/>
    <mergeCell ref="O32:P32"/>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K10:K11"/>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L10:L11"/>
    <mergeCell ref="M10:M11"/>
    <mergeCell ref="N10:N11"/>
    <mergeCell ref="A12:A13"/>
    <mergeCell ref="B12:B13"/>
    <mergeCell ref="C12:C13"/>
    <mergeCell ref="D12:D13"/>
    <mergeCell ref="E12:E13"/>
    <mergeCell ref="F12:F13"/>
    <mergeCell ref="G12:G13"/>
    <mergeCell ref="J12:J13"/>
    <mergeCell ref="Q12:Q13"/>
    <mergeCell ref="R12:R13"/>
    <mergeCell ref="K12:K13"/>
    <mergeCell ref="L12:L13"/>
    <mergeCell ref="M12:M13"/>
    <mergeCell ref="N12:N13"/>
    <mergeCell ref="O12:O13"/>
    <mergeCell ref="P12:P13"/>
    <mergeCell ref="O14:O15"/>
    <mergeCell ref="P14:P15"/>
    <mergeCell ref="Q14:Q15"/>
    <mergeCell ref="R14:R15"/>
    <mergeCell ref="M14:M15"/>
    <mergeCell ref="N14:N15"/>
    <mergeCell ref="R16:R17"/>
    <mergeCell ref="A14:A15"/>
    <mergeCell ref="M16:M17"/>
    <mergeCell ref="F16:F17"/>
    <mergeCell ref="G16:G17"/>
    <mergeCell ref="J16:J17"/>
    <mergeCell ref="K16:K17"/>
    <mergeCell ref="B14:B15"/>
    <mergeCell ref="C14:C15"/>
    <mergeCell ref="D14:D15"/>
    <mergeCell ref="E14:E15"/>
    <mergeCell ref="F14:F15"/>
    <mergeCell ref="L16:L17"/>
    <mergeCell ref="A16:A17"/>
    <mergeCell ref="B16:B17"/>
    <mergeCell ref="C16:C17"/>
    <mergeCell ref="D16:D17"/>
    <mergeCell ref="E16:E17"/>
    <mergeCell ref="G14:G15"/>
    <mergeCell ref="J14:J15"/>
    <mergeCell ref="K14:K15"/>
    <mergeCell ref="L14:L15"/>
    <mergeCell ref="B18:B20"/>
    <mergeCell ref="C18:C20"/>
    <mergeCell ref="D18:D20"/>
    <mergeCell ref="E18:E20"/>
    <mergeCell ref="N18:N20"/>
    <mergeCell ref="O18:O20"/>
    <mergeCell ref="P18:P20"/>
    <mergeCell ref="Q18:Q20"/>
    <mergeCell ref="N16:N17"/>
    <mergeCell ref="O16:O17"/>
    <mergeCell ref="P16:P17"/>
    <mergeCell ref="Q16:Q17"/>
    <mergeCell ref="R18:R20"/>
    <mergeCell ref="F18:F20"/>
    <mergeCell ref="G18:G20"/>
    <mergeCell ref="J18:J20"/>
    <mergeCell ref="K18:K20"/>
    <mergeCell ref="L18:L20"/>
    <mergeCell ref="M18:M20"/>
    <mergeCell ref="A21:A22"/>
    <mergeCell ref="B21:B22"/>
    <mergeCell ref="C21:C22"/>
    <mergeCell ref="D21:D22"/>
    <mergeCell ref="E21:E22"/>
    <mergeCell ref="F21:F22"/>
    <mergeCell ref="O21:O22"/>
    <mergeCell ref="P21:P22"/>
    <mergeCell ref="Q21:Q22"/>
    <mergeCell ref="R21:R22"/>
    <mergeCell ref="G21:G22"/>
    <mergeCell ref="J21:J22"/>
    <mergeCell ref="K21:K22"/>
    <mergeCell ref="L21:L22"/>
    <mergeCell ref="M21:M22"/>
    <mergeCell ref="N21:N22"/>
    <mergeCell ref="A18:A20"/>
    <mergeCell ref="J24:J25"/>
    <mergeCell ref="K24:K25"/>
    <mergeCell ref="A24:A25"/>
    <mergeCell ref="B24:B25"/>
    <mergeCell ref="C24:C25"/>
    <mergeCell ref="D24:D25"/>
    <mergeCell ref="E24:E25"/>
    <mergeCell ref="F24:F25"/>
    <mergeCell ref="J26:J27"/>
    <mergeCell ref="K26:K27"/>
    <mergeCell ref="L26:L27"/>
    <mergeCell ref="M26:M27"/>
    <mergeCell ref="N26:N27"/>
    <mergeCell ref="O26:O27"/>
    <mergeCell ref="P24:P25"/>
    <mergeCell ref="Q24:Q25"/>
    <mergeCell ref="R24:R25"/>
    <mergeCell ref="L24:L25"/>
    <mergeCell ref="M24:M25"/>
    <mergeCell ref="N24:N25"/>
    <mergeCell ref="O24:O25"/>
    <mergeCell ref="P26:P27"/>
    <mergeCell ref="Q26:Q27"/>
    <mergeCell ref="R26:R27"/>
    <mergeCell ref="A26:A27"/>
    <mergeCell ref="B26:B27"/>
    <mergeCell ref="C26:C27"/>
    <mergeCell ref="D26:D27"/>
    <mergeCell ref="E26:E27"/>
    <mergeCell ref="F26:F27"/>
    <mergeCell ref="G26:G27"/>
    <mergeCell ref="A28:A29"/>
    <mergeCell ref="B28:B29"/>
    <mergeCell ref="C28:C29"/>
    <mergeCell ref="D28:D29"/>
    <mergeCell ref="E28:E29"/>
    <mergeCell ref="F28:F29"/>
    <mergeCell ref="R28:R29"/>
    <mergeCell ref="O28:O29"/>
    <mergeCell ref="P28:P29"/>
    <mergeCell ref="Q28:Q29"/>
    <mergeCell ref="G28:G29"/>
    <mergeCell ref="J28:J29"/>
    <mergeCell ref="K28:K29"/>
    <mergeCell ref="L28:L29"/>
    <mergeCell ref="M28:M29"/>
    <mergeCell ref="N28:N29"/>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75"/>
  <sheetViews>
    <sheetView zoomScale="70" zoomScaleNormal="70" workbookViewId="0">
      <selection activeCell="A2" sqref="A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s="118" customFormat="1" x14ac:dyDescent="0.25">
      <c r="A2" s="91" t="s">
        <v>3453</v>
      </c>
    </row>
    <row r="3" spans="1:19" s="118" customFormat="1" x14ac:dyDescent="0.25">
      <c r="M3" s="92"/>
      <c r="N3" s="92"/>
      <c r="O3" s="92"/>
      <c r="P3" s="92"/>
    </row>
    <row r="4" spans="1:19" s="94" customFormat="1" ht="47.25" customHeight="1" x14ac:dyDescent="0.25">
      <c r="A4" s="745" t="s">
        <v>0</v>
      </c>
      <c r="B4" s="747" t="s">
        <v>1</v>
      </c>
      <c r="C4" s="747" t="s">
        <v>2</v>
      </c>
      <c r="D4" s="747" t="s">
        <v>3</v>
      </c>
      <c r="E4" s="745" t="s">
        <v>4</v>
      </c>
      <c r="F4" s="745" t="s">
        <v>5</v>
      </c>
      <c r="G4" s="745" t="s">
        <v>6</v>
      </c>
      <c r="H4" s="752" t="s">
        <v>7</v>
      </c>
      <c r="I4" s="752"/>
      <c r="J4" s="745" t="s">
        <v>8</v>
      </c>
      <c r="K4" s="753" t="s">
        <v>9</v>
      </c>
      <c r="L4" s="754"/>
      <c r="M4" s="755" t="s">
        <v>10</v>
      </c>
      <c r="N4" s="755"/>
      <c r="O4" s="755" t="s">
        <v>11</v>
      </c>
      <c r="P4" s="755"/>
      <c r="Q4" s="745" t="s">
        <v>12</v>
      </c>
      <c r="R4" s="747" t="s">
        <v>13</v>
      </c>
      <c r="S4" s="93"/>
    </row>
    <row r="5" spans="1:19" s="94" customFormat="1" ht="35.25" customHeight="1" x14ac:dyDescent="0.2">
      <c r="A5" s="746"/>
      <c r="B5" s="748"/>
      <c r="C5" s="748"/>
      <c r="D5" s="748"/>
      <c r="E5" s="746"/>
      <c r="F5" s="746"/>
      <c r="G5" s="746"/>
      <c r="H5" s="209" t="s">
        <v>14</v>
      </c>
      <c r="I5" s="209" t="s">
        <v>15</v>
      </c>
      <c r="J5" s="746"/>
      <c r="K5" s="211">
        <v>2018</v>
      </c>
      <c r="L5" s="211">
        <v>2019</v>
      </c>
      <c r="M5" s="99">
        <v>2018</v>
      </c>
      <c r="N5" s="99">
        <v>2019</v>
      </c>
      <c r="O5" s="99">
        <v>2018</v>
      </c>
      <c r="P5" s="99">
        <v>2019</v>
      </c>
      <c r="Q5" s="746"/>
      <c r="R5" s="748"/>
      <c r="S5" s="93"/>
    </row>
    <row r="6" spans="1:19" s="94" customFormat="1" ht="15.75" customHeight="1" x14ac:dyDescent="0.2">
      <c r="A6" s="210" t="s">
        <v>16</v>
      </c>
      <c r="B6" s="209" t="s">
        <v>17</v>
      </c>
      <c r="C6" s="209" t="s">
        <v>18</v>
      </c>
      <c r="D6" s="209" t="s">
        <v>19</v>
      </c>
      <c r="E6" s="210" t="s">
        <v>20</v>
      </c>
      <c r="F6" s="210" t="s">
        <v>21</v>
      </c>
      <c r="G6" s="210" t="s">
        <v>22</v>
      </c>
      <c r="H6" s="209" t="s">
        <v>23</v>
      </c>
      <c r="I6" s="209" t="s">
        <v>24</v>
      </c>
      <c r="J6" s="210" t="s">
        <v>25</v>
      </c>
      <c r="K6" s="211" t="s">
        <v>26</v>
      </c>
      <c r="L6" s="211" t="s">
        <v>27</v>
      </c>
      <c r="M6" s="212" t="s">
        <v>28</v>
      </c>
      <c r="N6" s="212" t="s">
        <v>29</v>
      </c>
      <c r="O6" s="212" t="s">
        <v>30</v>
      </c>
      <c r="P6" s="212" t="s">
        <v>31</v>
      </c>
      <c r="Q6" s="210" t="s">
        <v>32</v>
      </c>
      <c r="R6" s="209" t="s">
        <v>33</v>
      </c>
      <c r="S6" s="93"/>
    </row>
    <row r="7" spans="1:19" s="177" customFormat="1" ht="71.25" customHeight="1" x14ac:dyDescent="0.25">
      <c r="A7" s="729">
        <v>1</v>
      </c>
      <c r="B7" s="749" t="s">
        <v>671</v>
      </c>
      <c r="C7" s="722">
        <v>2.2999999999999998</v>
      </c>
      <c r="D7" s="731">
        <v>10</v>
      </c>
      <c r="E7" s="731" t="s">
        <v>672</v>
      </c>
      <c r="F7" s="731" t="s">
        <v>673</v>
      </c>
      <c r="G7" s="731" t="s">
        <v>674</v>
      </c>
      <c r="H7" s="113" t="s">
        <v>675</v>
      </c>
      <c r="I7" s="106" t="s">
        <v>38</v>
      </c>
      <c r="J7" s="731" t="s">
        <v>676</v>
      </c>
      <c r="K7" s="740" t="s">
        <v>266</v>
      </c>
      <c r="L7" s="740" t="s">
        <v>336</v>
      </c>
      <c r="M7" s="741">
        <v>15000</v>
      </c>
      <c r="N7" s="742"/>
      <c r="O7" s="741">
        <v>15000</v>
      </c>
      <c r="P7" s="741"/>
      <c r="Q7" s="731" t="s">
        <v>677</v>
      </c>
      <c r="R7" s="714" t="s">
        <v>678</v>
      </c>
      <c r="S7" s="176"/>
    </row>
    <row r="8" spans="1:19" s="177" customFormat="1" ht="50.25" customHeight="1" x14ac:dyDescent="0.25">
      <c r="A8" s="730"/>
      <c r="B8" s="750"/>
      <c r="C8" s="722"/>
      <c r="D8" s="731"/>
      <c r="E8" s="731"/>
      <c r="F8" s="731"/>
      <c r="G8" s="731"/>
      <c r="H8" s="201" t="s">
        <v>679</v>
      </c>
      <c r="I8" s="106" t="s">
        <v>680</v>
      </c>
      <c r="J8" s="731"/>
      <c r="K8" s="740"/>
      <c r="L8" s="740"/>
      <c r="M8" s="741"/>
      <c r="N8" s="742"/>
      <c r="O8" s="741"/>
      <c r="P8" s="741"/>
      <c r="Q8" s="731"/>
      <c r="R8" s="756"/>
      <c r="S8" s="176"/>
    </row>
    <row r="9" spans="1:19" s="177" customFormat="1" ht="45.75" customHeight="1" x14ac:dyDescent="0.25">
      <c r="A9" s="730"/>
      <c r="B9" s="751"/>
      <c r="C9" s="722"/>
      <c r="D9" s="731"/>
      <c r="E9" s="731"/>
      <c r="F9" s="731"/>
      <c r="G9" s="731"/>
      <c r="H9" s="201" t="s">
        <v>681</v>
      </c>
      <c r="I9" s="106" t="s">
        <v>680</v>
      </c>
      <c r="J9" s="731"/>
      <c r="K9" s="740"/>
      <c r="L9" s="740"/>
      <c r="M9" s="741"/>
      <c r="N9" s="742"/>
      <c r="O9" s="741"/>
      <c r="P9" s="741"/>
      <c r="Q9" s="731"/>
      <c r="R9" s="715"/>
      <c r="S9" s="176"/>
    </row>
    <row r="10" spans="1:19" s="11" customFormat="1" ht="90" customHeight="1" x14ac:dyDescent="0.25">
      <c r="A10" s="738">
        <v>2</v>
      </c>
      <c r="B10" s="719" t="s">
        <v>671</v>
      </c>
      <c r="C10" s="719">
        <v>2.2999999999999998</v>
      </c>
      <c r="D10" s="725">
        <v>10</v>
      </c>
      <c r="E10" s="725" t="s">
        <v>682</v>
      </c>
      <c r="F10" s="743" t="s">
        <v>683</v>
      </c>
      <c r="G10" s="725" t="s">
        <v>684</v>
      </c>
      <c r="H10" s="519" t="s">
        <v>675</v>
      </c>
      <c r="I10" s="13" t="s">
        <v>38</v>
      </c>
      <c r="J10" s="709" t="s">
        <v>685</v>
      </c>
      <c r="K10" s="735" t="s">
        <v>136</v>
      </c>
      <c r="L10" s="735" t="s">
        <v>336</v>
      </c>
      <c r="M10" s="736">
        <v>30000</v>
      </c>
      <c r="N10" s="737"/>
      <c r="O10" s="736">
        <v>30000</v>
      </c>
      <c r="P10" s="736"/>
      <c r="Q10" s="725" t="s">
        <v>677</v>
      </c>
      <c r="R10" s="725" t="s">
        <v>678</v>
      </c>
      <c r="S10" s="10"/>
    </row>
    <row r="11" spans="1:19" s="11" customFormat="1" ht="73.5" customHeight="1" x14ac:dyDescent="0.25">
      <c r="A11" s="739"/>
      <c r="B11" s="719"/>
      <c r="C11" s="719"/>
      <c r="D11" s="725"/>
      <c r="E11" s="725"/>
      <c r="F11" s="744"/>
      <c r="G11" s="725"/>
      <c r="H11" s="519" t="s">
        <v>681</v>
      </c>
      <c r="I11" s="13" t="s">
        <v>687</v>
      </c>
      <c r="J11" s="711"/>
      <c r="K11" s="735"/>
      <c r="L11" s="735"/>
      <c r="M11" s="736"/>
      <c r="N11" s="737"/>
      <c r="O11" s="736"/>
      <c r="P11" s="736"/>
      <c r="Q11" s="725"/>
      <c r="R11" s="725"/>
      <c r="S11" s="10"/>
    </row>
    <row r="12" spans="1:19" s="11" customFormat="1" ht="90.75" customHeight="1" x14ac:dyDescent="0.25">
      <c r="A12" s="709">
        <v>3</v>
      </c>
      <c r="B12" s="709" t="s">
        <v>671</v>
      </c>
      <c r="C12" s="709">
        <v>2.2999999999999998</v>
      </c>
      <c r="D12" s="709">
        <v>10</v>
      </c>
      <c r="E12" s="709" t="s">
        <v>688</v>
      </c>
      <c r="F12" s="709" t="s">
        <v>689</v>
      </c>
      <c r="G12" s="709" t="s">
        <v>690</v>
      </c>
      <c r="H12" s="519" t="s">
        <v>675</v>
      </c>
      <c r="I12" s="9">
        <v>1</v>
      </c>
      <c r="J12" s="709" t="s">
        <v>691</v>
      </c>
      <c r="K12" s="738" t="s">
        <v>136</v>
      </c>
      <c r="L12" s="735" t="s">
        <v>336</v>
      </c>
      <c r="M12" s="716">
        <v>40000</v>
      </c>
      <c r="N12" s="733"/>
      <c r="O12" s="716">
        <v>40000</v>
      </c>
      <c r="P12" s="733"/>
      <c r="Q12" s="709" t="s">
        <v>677</v>
      </c>
      <c r="R12" s="709" t="s">
        <v>678</v>
      </c>
      <c r="S12" s="10"/>
    </row>
    <row r="13" spans="1:19" s="11" customFormat="1" ht="90.75" customHeight="1" x14ac:dyDescent="0.25">
      <c r="A13" s="711"/>
      <c r="B13" s="711"/>
      <c r="C13" s="711"/>
      <c r="D13" s="711"/>
      <c r="E13" s="711"/>
      <c r="F13" s="711"/>
      <c r="G13" s="711"/>
      <c r="H13" s="519" t="s">
        <v>681</v>
      </c>
      <c r="I13" s="9">
        <v>8</v>
      </c>
      <c r="J13" s="711"/>
      <c r="K13" s="739"/>
      <c r="L13" s="735"/>
      <c r="M13" s="718"/>
      <c r="N13" s="734"/>
      <c r="O13" s="718"/>
      <c r="P13" s="734"/>
      <c r="Q13" s="711"/>
      <c r="R13" s="711"/>
      <c r="S13" s="10"/>
    </row>
    <row r="14" spans="1:19" s="177" customFormat="1" ht="70.5" customHeight="1" x14ac:dyDescent="0.25">
      <c r="A14" s="729">
        <v>4</v>
      </c>
      <c r="B14" s="721" t="s">
        <v>671</v>
      </c>
      <c r="C14" s="731">
        <v>2.2999999999999998</v>
      </c>
      <c r="D14" s="721">
        <v>10</v>
      </c>
      <c r="E14" s="732" t="s">
        <v>692</v>
      </c>
      <c r="F14" s="720" t="s">
        <v>693</v>
      </c>
      <c r="G14" s="721" t="s">
        <v>674</v>
      </c>
      <c r="H14" s="113" t="s">
        <v>675</v>
      </c>
      <c r="I14" s="229">
        <v>1</v>
      </c>
      <c r="J14" s="720" t="s">
        <v>676</v>
      </c>
      <c r="K14" s="721" t="s">
        <v>136</v>
      </c>
      <c r="L14" s="722" t="s">
        <v>336</v>
      </c>
      <c r="M14" s="723">
        <v>15000</v>
      </c>
      <c r="N14" s="724"/>
      <c r="O14" s="723">
        <v>15000</v>
      </c>
      <c r="P14" s="724"/>
      <c r="Q14" s="720" t="s">
        <v>677</v>
      </c>
      <c r="R14" s="720" t="s">
        <v>678</v>
      </c>
      <c r="S14" s="176"/>
    </row>
    <row r="15" spans="1:19" s="178" customFormat="1" ht="30" customHeight="1" x14ac:dyDescent="0.25">
      <c r="A15" s="730"/>
      <c r="B15" s="721"/>
      <c r="C15" s="731"/>
      <c r="D15" s="721"/>
      <c r="E15" s="732"/>
      <c r="F15" s="720"/>
      <c r="G15" s="721"/>
      <c r="H15" s="230" t="s">
        <v>679</v>
      </c>
      <c r="I15" s="229">
        <v>26</v>
      </c>
      <c r="J15" s="720"/>
      <c r="K15" s="721"/>
      <c r="L15" s="722"/>
      <c r="M15" s="723"/>
      <c r="N15" s="724"/>
      <c r="O15" s="723"/>
      <c r="P15" s="724"/>
      <c r="Q15" s="720"/>
      <c r="R15" s="720"/>
    </row>
    <row r="16" spans="1:19" s="178" customFormat="1" ht="23.25" customHeight="1" x14ac:dyDescent="0.25">
      <c r="A16" s="730"/>
      <c r="B16" s="721"/>
      <c r="C16" s="731"/>
      <c r="D16" s="721"/>
      <c r="E16" s="732"/>
      <c r="F16" s="720"/>
      <c r="G16" s="721"/>
      <c r="H16" s="216" t="s">
        <v>681</v>
      </c>
      <c r="I16" s="215">
        <v>26</v>
      </c>
      <c r="J16" s="720"/>
      <c r="K16" s="721"/>
      <c r="L16" s="722"/>
      <c r="M16" s="723"/>
      <c r="N16" s="724"/>
      <c r="O16" s="723"/>
      <c r="P16" s="724"/>
      <c r="Q16" s="720"/>
      <c r="R16" s="720"/>
    </row>
    <row r="17" spans="1:19" s="11" customFormat="1" ht="39.75" customHeight="1" x14ac:dyDescent="0.25">
      <c r="A17" s="725">
        <v>5</v>
      </c>
      <c r="B17" s="709" t="s">
        <v>694</v>
      </c>
      <c r="C17" s="709">
        <v>1</v>
      </c>
      <c r="D17" s="709">
        <v>6</v>
      </c>
      <c r="E17" s="709" t="s">
        <v>695</v>
      </c>
      <c r="F17" s="709" t="s">
        <v>696</v>
      </c>
      <c r="G17" s="709" t="s">
        <v>697</v>
      </c>
      <c r="H17" s="519" t="s">
        <v>698</v>
      </c>
      <c r="I17" s="519">
        <v>1</v>
      </c>
      <c r="J17" s="709" t="s">
        <v>699</v>
      </c>
      <c r="K17" s="709" t="s">
        <v>136</v>
      </c>
      <c r="L17" s="709" t="s">
        <v>336</v>
      </c>
      <c r="M17" s="716">
        <v>12000</v>
      </c>
      <c r="N17" s="726"/>
      <c r="O17" s="716">
        <v>12000</v>
      </c>
      <c r="P17" s="709"/>
      <c r="Q17" s="709" t="s">
        <v>677</v>
      </c>
      <c r="R17" s="709" t="s">
        <v>678</v>
      </c>
    </row>
    <row r="18" spans="1:19" s="11" customFormat="1" ht="39.75" customHeight="1" x14ac:dyDescent="0.25">
      <c r="A18" s="725"/>
      <c r="B18" s="710"/>
      <c r="C18" s="710"/>
      <c r="D18" s="710"/>
      <c r="E18" s="710"/>
      <c r="F18" s="710"/>
      <c r="G18" s="710"/>
      <c r="H18" s="519" t="s">
        <v>700</v>
      </c>
      <c r="I18" s="519">
        <v>26</v>
      </c>
      <c r="J18" s="710"/>
      <c r="K18" s="710"/>
      <c r="L18" s="710"/>
      <c r="M18" s="717"/>
      <c r="N18" s="727"/>
      <c r="O18" s="717"/>
      <c r="P18" s="710"/>
      <c r="Q18" s="710"/>
      <c r="R18" s="710"/>
    </row>
    <row r="19" spans="1:19" s="11" customFormat="1" ht="39.75" customHeight="1" x14ac:dyDescent="0.25">
      <c r="A19" s="725"/>
      <c r="B19" s="711"/>
      <c r="C19" s="711"/>
      <c r="D19" s="711"/>
      <c r="E19" s="711"/>
      <c r="F19" s="711"/>
      <c r="G19" s="711"/>
      <c r="H19" s="519" t="s">
        <v>701</v>
      </c>
      <c r="I19" s="519">
        <v>25</v>
      </c>
      <c r="J19" s="711"/>
      <c r="K19" s="711"/>
      <c r="L19" s="711"/>
      <c r="M19" s="718"/>
      <c r="N19" s="728"/>
      <c r="O19" s="718"/>
      <c r="P19" s="711"/>
      <c r="Q19" s="711"/>
      <c r="R19" s="711"/>
    </row>
    <row r="20" spans="1:19" s="11" customFormat="1" ht="45.75" customHeight="1" x14ac:dyDescent="0.25">
      <c r="A20" s="719">
        <v>6</v>
      </c>
      <c r="B20" s="709" t="s">
        <v>702</v>
      </c>
      <c r="C20" s="709">
        <v>1</v>
      </c>
      <c r="D20" s="709">
        <v>6</v>
      </c>
      <c r="E20" s="709" t="s">
        <v>703</v>
      </c>
      <c r="F20" s="709" t="s">
        <v>704</v>
      </c>
      <c r="G20" s="709" t="s">
        <v>697</v>
      </c>
      <c r="H20" s="519" t="s">
        <v>705</v>
      </c>
      <c r="I20" s="519">
        <v>1</v>
      </c>
      <c r="J20" s="709" t="s">
        <v>706</v>
      </c>
      <c r="K20" s="709" t="s">
        <v>466</v>
      </c>
      <c r="L20" s="709" t="s">
        <v>336</v>
      </c>
      <c r="M20" s="716">
        <v>40000</v>
      </c>
      <c r="N20" s="709"/>
      <c r="O20" s="716">
        <v>40000</v>
      </c>
      <c r="P20" s="709"/>
      <c r="Q20" s="709" t="s">
        <v>677</v>
      </c>
      <c r="R20" s="709" t="s">
        <v>678</v>
      </c>
    </row>
    <row r="21" spans="1:19" s="11" customFormat="1" ht="45.75" customHeight="1" x14ac:dyDescent="0.25">
      <c r="A21" s="719"/>
      <c r="B21" s="710"/>
      <c r="C21" s="710"/>
      <c r="D21" s="710"/>
      <c r="E21" s="710"/>
      <c r="F21" s="710"/>
      <c r="G21" s="710"/>
      <c r="H21" s="518" t="s">
        <v>700</v>
      </c>
      <c r="I21" s="518">
        <v>20</v>
      </c>
      <c r="J21" s="710"/>
      <c r="K21" s="710"/>
      <c r="L21" s="710"/>
      <c r="M21" s="717"/>
      <c r="N21" s="710"/>
      <c r="O21" s="717"/>
      <c r="P21" s="710"/>
      <c r="Q21" s="710"/>
      <c r="R21" s="710"/>
    </row>
    <row r="22" spans="1:19" s="11" customFormat="1" ht="77.25" customHeight="1" x14ac:dyDescent="0.25">
      <c r="A22" s="719"/>
      <c r="B22" s="710"/>
      <c r="C22" s="710"/>
      <c r="D22" s="710"/>
      <c r="E22" s="710"/>
      <c r="F22" s="710"/>
      <c r="G22" s="710"/>
      <c r="H22" s="519" t="s">
        <v>707</v>
      </c>
      <c r="I22" s="519">
        <v>16</v>
      </c>
      <c r="J22" s="710"/>
      <c r="K22" s="710"/>
      <c r="L22" s="710"/>
      <c r="M22" s="717"/>
      <c r="N22" s="710"/>
      <c r="O22" s="717"/>
      <c r="P22" s="710"/>
      <c r="Q22" s="710"/>
      <c r="R22" s="710"/>
    </row>
    <row r="23" spans="1:19" s="11" customFormat="1" ht="45.75" customHeight="1" x14ac:dyDescent="0.25">
      <c r="A23" s="719"/>
      <c r="B23" s="711"/>
      <c r="C23" s="711"/>
      <c r="D23" s="711"/>
      <c r="E23" s="711"/>
      <c r="F23" s="711"/>
      <c r="G23" s="711"/>
      <c r="H23" s="519" t="s">
        <v>708</v>
      </c>
      <c r="I23" s="519">
        <v>16</v>
      </c>
      <c r="J23" s="711"/>
      <c r="K23" s="711"/>
      <c r="L23" s="711"/>
      <c r="M23" s="718"/>
      <c r="N23" s="711"/>
      <c r="O23" s="718"/>
      <c r="P23" s="711"/>
      <c r="Q23" s="711"/>
      <c r="R23" s="711"/>
    </row>
    <row r="24" spans="1:19" s="178" customFormat="1" ht="61.5" customHeight="1" x14ac:dyDescent="0.25">
      <c r="A24" s="712">
        <v>7</v>
      </c>
      <c r="B24" s="640" t="s">
        <v>709</v>
      </c>
      <c r="C24" s="640">
        <v>1</v>
      </c>
      <c r="D24" s="640">
        <v>6</v>
      </c>
      <c r="E24" s="714" t="s">
        <v>710</v>
      </c>
      <c r="F24" s="640" t="s">
        <v>711</v>
      </c>
      <c r="G24" s="640" t="s">
        <v>143</v>
      </c>
      <c r="H24" s="81" t="s">
        <v>543</v>
      </c>
      <c r="I24" s="232">
        <v>1</v>
      </c>
      <c r="J24" s="640" t="s">
        <v>699</v>
      </c>
      <c r="K24" s="640" t="s">
        <v>161</v>
      </c>
      <c r="L24" s="640" t="s">
        <v>336</v>
      </c>
      <c r="M24" s="693">
        <v>15000</v>
      </c>
      <c r="N24" s="640"/>
      <c r="O24" s="693">
        <v>15000</v>
      </c>
      <c r="P24" s="640"/>
      <c r="Q24" s="695" t="s">
        <v>677</v>
      </c>
      <c r="R24" s="695" t="s">
        <v>678</v>
      </c>
    </row>
    <row r="25" spans="1:19" s="178" customFormat="1" ht="47.25" customHeight="1" x14ac:dyDescent="0.25">
      <c r="A25" s="713"/>
      <c r="B25" s="642"/>
      <c r="C25" s="642"/>
      <c r="D25" s="642"/>
      <c r="E25" s="715"/>
      <c r="F25" s="642"/>
      <c r="G25" s="642"/>
      <c r="H25" s="81" t="s">
        <v>712</v>
      </c>
      <c r="I25" s="232">
        <v>80</v>
      </c>
      <c r="J25" s="642"/>
      <c r="K25" s="642"/>
      <c r="L25" s="642"/>
      <c r="M25" s="694"/>
      <c r="N25" s="642"/>
      <c r="O25" s="694"/>
      <c r="P25" s="642"/>
      <c r="Q25" s="696"/>
      <c r="R25" s="696"/>
    </row>
    <row r="26" spans="1:19" s="178" customFormat="1" ht="104.25" customHeight="1" x14ac:dyDescent="0.25">
      <c r="A26" s="707">
        <v>8</v>
      </c>
      <c r="B26" s="640" t="s">
        <v>709</v>
      </c>
      <c r="C26" s="640">
        <v>1</v>
      </c>
      <c r="D26" s="640">
        <v>6</v>
      </c>
      <c r="E26" s="640" t="s">
        <v>713</v>
      </c>
      <c r="F26" s="640" t="s">
        <v>714</v>
      </c>
      <c r="G26" s="640" t="s">
        <v>715</v>
      </c>
      <c r="H26" s="81" t="s">
        <v>716</v>
      </c>
      <c r="I26" s="232">
        <v>1</v>
      </c>
      <c r="J26" s="640" t="s">
        <v>717</v>
      </c>
      <c r="K26" s="640" t="s">
        <v>266</v>
      </c>
      <c r="L26" s="640" t="s">
        <v>336</v>
      </c>
      <c r="M26" s="693">
        <v>15000</v>
      </c>
      <c r="N26" s="640"/>
      <c r="O26" s="693">
        <v>15000</v>
      </c>
      <c r="P26" s="640"/>
      <c r="Q26" s="695" t="s">
        <v>677</v>
      </c>
      <c r="R26" s="695" t="s">
        <v>678</v>
      </c>
    </row>
    <row r="27" spans="1:19" s="178" customFormat="1" ht="66" customHeight="1" x14ac:dyDescent="0.25">
      <c r="A27" s="708"/>
      <c r="B27" s="642"/>
      <c r="C27" s="642"/>
      <c r="D27" s="642"/>
      <c r="E27" s="642"/>
      <c r="F27" s="642"/>
      <c r="G27" s="642"/>
      <c r="H27" s="81" t="s">
        <v>718</v>
      </c>
      <c r="I27" s="232">
        <v>40</v>
      </c>
      <c r="J27" s="642"/>
      <c r="K27" s="642"/>
      <c r="L27" s="642"/>
      <c r="M27" s="694"/>
      <c r="N27" s="642"/>
      <c r="O27" s="694"/>
      <c r="P27" s="642"/>
      <c r="Q27" s="696"/>
      <c r="R27" s="696"/>
    </row>
    <row r="28" spans="1:19" s="94" customFormat="1" ht="46.5" customHeight="1" x14ac:dyDescent="0.2">
      <c r="A28" s="697">
        <v>9</v>
      </c>
      <c r="B28" s="665" t="s">
        <v>719</v>
      </c>
      <c r="C28" s="665">
        <v>1</v>
      </c>
      <c r="D28" s="665">
        <v>6</v>
      </c>
      <c r="E28" s="668" t="s">
        <v>720</v>
      </c>
      <c r="F28" s="699" t="s">
        <v>721</v>
      </c>
      <c r="G28" s="668" t="s">
        <v>722</v>
      </c>
      <c r="H28" s="233" t="s">
        <v>723</v>
      </c>
      <c r="I28" s="233">
        <v>1</v>
      </c>
      <c r="J28" s="702" t="s">
        <v>724</v>
      </c>
      <c r="K28" s="668" t="s">
        <v>466</v>
      </c>
      <c r="L28" s="668" t="s">
        <v>336</v>
      </c>
      <c r="M28" s="673">
        <v>15363</v>
      </c>
      <c r="N28" s="676"/>
      <c r="O28" s="673">
        <f>M28</f>
        <v>15363</v>
      </c>
      <c r="P28" s="676"/>
      <c r="Q28" s="668" t="s">
        <v>247</v>
      </c>
      <c r="R28" s="668" t="s">
        <v>725</v>
      </c>
      <c r="S28" s="93"/>
    </row>
    <row r="29" spans="1:19" s="94" customFormat="1" ht="45" customHeight="1" x14ac:dyDescent="0.2">
      <c r="A29" s="698"/>
      <c r="B29" s="666"/>
      <c r="C29" s="666"/>
      <c r="D29" s="666"/>
      <c r="E29" s="669"/>
      <c r="F29" s="700"/>
      <c r="G29" s="669"/>
      <c r="H29" s="233" t="s">
        <v>726</v>
      </c>
      <c r="I29" s="233">
        <v>80</v>
      </c>
      <c r="J29" s="705"/>
      <c r="K29" s="669"/>
      <c r="L29" s="669"/>
      <c r="M29" s="674"/>
      <c r="N29" s="677"/>
      <c r="O29" s="674"/>
      <c r="P29" s="677"/>
      <c r="Q29" s="669"/>
      <c r="R29" s="669"/>
      <c r="S29" s="93"/>
    </row>
    <row r="30" spans="1:19" s="94" customFormat="1" ht="45.75" customHeight="1" x14ac:dyDescent="0.2">
      <c r="A30" s="698"/>
      <c r="B30" s="666"/>
      <c r="C30" s="666"/>
      <c r="D30" s="666"/>
      <c r="E30" s="669"/>
      <c r="F30" s="700"/>
      <c r="G30" s="669"/>
      <c r="H30" s="233" t="s">
        <v>727</v>
      </c>
      <c r="I30" s="233">
        <v>1</v>
      </c>
      <c r="J30" s="705"/>
      <c r="K30" s="669"/>
      <c r="L30" s="669"/>
      <c r="M30" s="674"/>
      <c r="N30" s="677"/>
      <c r="O30" s="674"/>
      <c r="P30" s="677"/>
      <c r="Q30" s="669"/>
      <c r="R30" s="669"/>
      <c r="S30" s="93"/>
    </row>
    <row r="31" spans="1:19" s="94" customFormat="1" ht="51" customHeight="1" x14ac:dyDescent="0.2">
      <c r="A31" s="698"/>
      <c r="B31" s="666"/>
      <c r="C31" s="666"/>
      <c r="D31" s="666"/>
      <c r="E31" s="669"/>
      <c r="F31" s="700"/>
      <c r="G31" s="669"/>
      <c r="H31" s="233" t="s">
        <v>728</v>
      </c>
      <c r="I31" s="233">
        <v>30</v>
      </c>
      <c r="J31" s="705"/>
      <c r="K31" s="669"/>
      <c r="L31" s="669"/>
      <c r="M31" s="674"/>
      <c r="N31" s="677"/>
      <c r="O31" s="674"/>
      <c r="P31" s="677"/>
      <c r="Q31" s="669"/>
      <c r="R31" s="669"/>
      <c r="S31" s="93"/>
    </row>
    <row r="32" spans="1:19" s="94" customFormat="1" ht="24" customHeight="1" x14ac:dyDescent="0.2">
      <c r="A32" s="698"/>
      <c r="B32" s="666"/>
      <c r="C32" s="666"/>
      <c r="D32" s="666"/>
      <c r="E32" s="669"/>
      <c r="F32" s="700"/>
      <c r="G32" s="669"/>
      <c r="H32" s="702" t="s">
        <v>729</v>
      </c>
      <c r="I32" s="702">
        <v>200</v>
      </c>
      <c r="J32" s="705"/>
      <c r="K32" s="669"/>
      <c r="L32" s="669"/>
      <c r="M32" s="674"/>
      <c r="N32" s="677"/>
      <c r="O32" s="674"/>
      <c r="P32" s="677"/>
      <c r="Q32" s="669"/>
      <c r="R32" s="669"/>
      <c r="S32" s="93"/>
    </row>
    <row r="33" spans="1:19" s="94" customFormat="1" ht="20.25" customHeight="1" x14ac:dyDescent="0.2">
      <c r="A33" s="698"/>
      <c r="B33" s="666"/>
      <c r="C33" s="666"/>
      <c r="D33" s="666"/>
      <c r="E33" s="669"/>
      <c r="F33" s="700"/>
      <c r="G33" s="669"/>
      <c r="H33" s="703"/>
      <c r="I33" s="703"/>
      <c r="J33" s="705"/>
      <c r="K33" s="669"/>
      <c r="L33" s="669"/>
      <c r="M33" s="674"/>
      <c r="N33" s="677"/>
      <c r="O33" s="674"/>
      <c r="P33" s="677"/>
      <c r="Q33" s="669"/>
      <c r="R33" s="669"/>
      <c r="S33" s="93"/>
    </row>
    <row r="34" spans="1:19" s="177" customFormat="1" ht="51.75" customHeight="1" x14ac:dyDescent="0.25">
      <c r="A34" s="698"/>
      <c r="B34" s="667"/>
      <c r="C34" s="667"/>
      <c r="D34" s="667"/>
      <c r="E34" s="670"/>
      <c r="F34" s="701"/>
      <c r="G34" s="670"/>
      <c r="H34" s="704"/>
      <c r="I34" s="704"/>
      <c r="J34" s="706"/>
      <c r="K34" s="670"/>
      <c r="L34" s="670"/>
      <c r="M34" s="675"/>
      <c r="N34" s="678"/>
      <c r="O34" s="675"/>
      <c r="P34" s="678"/>
      <c r="Q34" s="670"/>
      <c r="R34" s="670"/>
      <c r="S34" s="176"/>
    </row>
    <row r="35" spans="1:19" s="177" customFormat="1" ht="63.75" customHeight="1" x14ac:dyDescent="0.25">
      <c r="A35" s="682">
        <v>10</v>
      </c>
      <c r="B35" s="679" t="s">
        <v>146</v>
      </c>
      <c r="C35" s="691">
        <v>1</v>
      </c>
      <c r="D35" s="692">
        <v>6</v>
      </c>
      <c r="E35" s="672" t="s">
        <v>730</v>
      </c>
      <c r="F35" s="672" t="s">
        <v>731</v>
      </c>
      <c r="G35" s="672" t="s">
        <v>732</v>
      </c>
      <c r="H35" s="234" t="s">
        <v>733</v>
      </c>
      <c r="I35" s="235">
        <v>75</v>
      </c>
      <c r="J35" s="672" t="s">
        <v>734</v>
      </c>
      <c r="K35" s="672" t="s">
        <v>466</v>
      </c>
      <c r="L35" s="672" t="s">
        <v>336</v>
      </c>
      <c r="M35" s="690">
        <v>85703.26</v>
      </c>
      <c r="N35" s="679"/>
      <c r="O35" s="681">
        <f>M35</f>
        <v>85703.26</v>
      </c>
      <c r="P35" s="679"/>
      <c r="Q35" s="672" t="s">
        <v>735</v>
      </c>
      <c r="R35" s="672" t="s">
        <v>736</v>
      </c>
      <c r="S35" s="176"/>
    </row>
    <row r="36" spans="1:19" s="177" customFormat="1" ht="65.25" customHeight="1" x14ac:dyDescent="0.25">
      <c r="A36" s="683"/>
      <c r="B36" s="679"/>
      <c r="C36" s="691"/>
      <c r="D36" s="692"/>
      <c r="E36" s="672"/>
      <c r="F36" s="672"/>
      <c r="G36" s="672"/>
      <c r="H36" s="234" t="s">
        <v>737</v>
      </c>
      <c r="I36" s="235">
        <f>15+14+35+1</f>
        <v>65</v>
      </c>
      <c r="J36" s="672"/>
      <c r="K36" s="672"/>
      <c r="L36" s="672"/>
      <c r="M36" s="690"/>
      <c r="N36" s="679"/>
      <c r="O36" s="681"/>
      <c r="P36" s="679"/>
      <c r="Q36" s="672"/>
      <c r="R36" s="672"/>
      <c r="S36" s="176"/>
    </row>
    <row r="37" spans="1:19" s="177" customFormat="1" ht="51" customHeight="1" x14ac:dyDescent="0.25">
      <c r="A37" s="683"/>
      <c r="B37" s="679"/>
      <c r="C37" s="691"/>
      <c r="D37" s="692"/>
      <c r="E37" s="672"/>
      <c r="F37" s="672"/>
      <c r="G37" s="672"/>
      <c r="H37" s="234" t="s">
        <v>738</v>
      </c>
      <c r="I37" s="235">
        <v>2</v>
      </c>
      <c r="J37" s="672"/>
      <c r="K37" s="672"/>
      <c r="L37" s="672"/>
      <c r="M37" s="690"/>
      <c r="N37" s="679"/>
      <c r="O37" s="681"/>
      <c r="P37" s="679"/>
      <c r="Q37" s="672"/>
      <c r="R37" s="672"/>
      <c r="S37" s="176"/>
    </row>
    <row r="38" spans="1:19" s="177" customFormat="1" ht="131.25" customHeight="1" x14ac:dyDescent="0.25">
      <c r="A38" s="683"/>
      <c r="B38" s="679"/>
      <c r="C38" s="691"/>
      <c r="D38" s="692"/>
      <c r="E38" s="672"/>
      <c r="F38" s="672"/>
      <c r="G38" s="672"/>
      <c r="H38" s="236" t="s">
        <v>739</v>
      </c>
      <c r="I38" s="237">
        <v>1</v>
      </c>
      <c r="J38" s="672"/>
      <c r="K38" s="672"/>
      <c r="L38" s="672"/>
      <c r="M38" s="690"/>
      <c r="N38" s="679"/>
      <c r="O38" s="681"/>
      <c r="P38" s="679"/>
      <c r="Q38" s="672"/>
      <c r="R38" s="672"/>
      <c r="S38" s="176"/>
    </row>
    <row r="39" spans="1:19" s="177" customFormat="1" ht="47.25" customHeight="1" x14ac:dyDescent="0.25">
      <c r="A39" s="682">
        <v>11</v>
      </c>
      <c r="B39" s="684" t="s">
        <v>719</v>
      </c>
      <c r="C39" s="684">
        <v>1</v>
      </c>
      <c r="D39" s="687">
        <v>6</v>
      </c>
      <c r="E39" s="668" t="s">
        <v>740</v>
      </c>
      <c r="F39" s="640" t="s">
        <v>741</v>
      </c>
      <c r="G39" s="640" t="s">
        <v>62</v>
      </c>
      <c r="H39" s="234" t="s">
        <v>729</v>
      </c>
      <c r="I39" s="235">
        <f>1200+5000+400+120</f>
        <v>6720</v>
      </c>
      <c r="J39" s="680" t="s">
        <v>742</v>
      </c>
      <c r="K39" s="679" t="s">
        <v>466</v>
      </c>
      <c r="L39" s="679" t="s">
        <v>336</v>
      </c>
      <c r="M39" s="647">
        <v>49049.37</v>
      </c>
      <c r="N39" s="676"/>
      <c r="O39" s="673">
        <f>M39</f>
        <v>49049.37</v>
      </c>
      <c r="P39" s="676"/>
      <c r="Q39" s="643" t="s">
        <v>743</v>
      </c>
      <c r="R39" s="668" t="s">
        <v>744</v>
      </c>
      <c r="S39" s="176"/>
    </row>
    <row r="40" spans="1:19" s="177" customFormat="1" ht="44.25" customHeight="1" x14ac:dyDescent="0.25">
      <c r="A40" s="683"/>
      <c r="B40" s="685"/>
      <c r="C40" s="685"/>
      <c r="D40" s="688"/>
      <c r="E40" s="669"/>
      <c r="F40" s="641"/>
      <c r="G40" s="641"/>
      <c r="H40" s="238" t="s">
        <v>63</v>
      </c>
      <c r="I40" s="239">
        <v>2</v>
      </c>
      <c r="J40" s="680"/>
      <c r="K40" s="679"/>
      <c r="L40" s="679"/>
      <c r="M40" s="648"/>
      <c r="N40" s="677"/>
      <c r="O40" s="674"/>
      <c r="P40" s="677"/>
      <c r="Q40" s="656"/>
      <c r="R40" s="669"/>
      <c r="S40" s="176"/>
    </row>
    <row r="41" spans="1:19" s="177" customFormat="1" ht="237" customHeight="1" x14ac:dyDescent="0.25">
      <c r="A41" s="683"/>
      <c r="B41" s="686"/>
      <c r="C41" s="686"/>
      <c r="D41" s="689"/>
      <c r="E41" s="670"/>
      <c r="F41" s="642"/>
      <c r="G41" s="642"/>
      <c r="H41" s="240" t="s">
        <v>745</v>
      </c>
      <c r="I41" s="241">
        <f>45+25+25</f>
        <v>95</v>
      </c>
      <c r="J41" s="680"/>
      <c r="K41" s="679"/>
      <c r="L41" s="679"/>
      <c r="M41" s="649"/>
      <c r="N41" s="678"/>
      <c r="O41" s="675"/>
      <c r="P41" s="678"/>
      <c r="Q41" s="644"/>
      <c r="R41" s="670"/>
      <c r="S41" s="176"/>
    </row>
    <row r="42" spans="1:19" s="178" customFormat="1" ht="57.75" customHeight="1" x14ac:dyDescent="0.25">
      <c r="A42" s="663">
        <v>12</v>
      </c>
      <c r="B42" s="665" t="s">
        <v>719</v>
      </c>
      <c r="C42" s="665">
        <v>1</v>
      </c>
      <c r="D42" s="665">
        <v>6</v>
      </c>
      <c r="E42" s="653" t="s">
        <v>746</v>
      </c>
      <c r="F42" s="668" t="s">
        <v>747</v>
      </c>
      <c r="G42" s="671" t="s">
        <v>748</v>
      </c>
      <c r="H42" s="234" t="s">
        <v>727</v>
      </c>
      <c r="I42" s="235">
        <f>3+4+3+2</f>
        <v>12</v>
      </c>
      <c r="J42" s="668" t="s">
        <v>749</v>
      </c>
      <c r="K42" s="653" t="s">
        <v>130</v>
      </c>
      <c r="L42" s="653" t="s">
        <v>336</v>
      </c>
      <c r="M42" s="647">
        <v>38220.65</v>
      </c>
      <c r="N42" s="653"/>
      <c r="O42" s="634">
        <f>M42</f>
        <v>38220.65</v>
      </c>
      <c r="P42" s="653"/>
      <c r="Q42" s="643" t="s">
        <v>247</v>
      </c>
      <c r="R42" s="643" t="s">
        <v>725</v>
      </c>
    </row>
    <row r="43" spans="1:19" s="178" customFormat="1" ht="50.25" customHeight="1" x14ac:dyDescent="0.25">
      <c r="A43" s="664"/>
      <c r="B43" s="666"/>
      <c r="C43" s="666"/>
      <c r="D43" s="666"/>
      <c r="E43" s="654"/>
      <c r="F43" s="669"/>
      <c r="G43" s="671"/>
      <c r="H43" s="233" t="s">
        <v>728</v>
      </c>
      <c r="I43" s="235">
        <f>40+30+15</f>
        <v>85</v>
      </c>
      <c r="J43" s="669"/>
      <c r="K43" s="654"/>
      <c r="L43" s="654"/>
      <c r="M43" s="648"/>
      <c r="N43" s="654"/>
      <c r="O43" s="635"/>
      <c r="P43" s="654"/>
      <c r="Q43" s="656"/>
      <c r="R43" s="656"/>
    </row>
    <row r="44" spans="1:19" s="178" customFormat="1" ht="60.75" customHeight="1" x14ac:dyDescent="0.25">
      <c r="A44" s="664"/>
      <c r="B44" s="666"/>
      <c r="C44" s="666"/>
      <c r="D44" s="666"/>
      <c r="E44" s="654"/>
      <c r="F44" s="669"/>
      <c r="G44" s="671"/>
      <c r="H44" s="234" t="s">
        <v>739</v>
      </c>
      <c r="I44" s="235">
        <v>1</v>
      </c>
      <c r="J44" s="669"/>
      <c r="K44" s="654"/>
      <c r="L44" s="654"/>
      <c r="M44" s="648"/>
      <c r="N44" s="654"/>
      <c r="O44" s="635"/>
      <c r="P44" s="654"/>
      <c r="Q44" s="656"/>
      <c r="R44" s="656"/>
    </row>
    <row r="45" spans="1:19" s="178" customFormat="1" ht="55.5" customHeight="1" x14ac:dyDescent="0.25">
      <c r="A45" s="664"/>
      <c r="B45" s="666"/>
      <c r="C45" s="666"/>
      <c r="D45" s="666"/>
      <c r="E45" s="654"/>
      <c r="F45" s="669"/>
      <c r="G45" s="671"/>
      <c r="H45" s="234" t="s">
        <v>729</v>
      </c>
      <c r="I45" s="235">
        <f>300+50+1200+20</f>
        <v>1570</v>
      </c>
      <c r="J45" s="669"/>
      <c r="K45" s="654"/>
      <c r="L45" s="654"/>
      <c r="M45" s="648"/>
      <c r="N45" s="654"/>
      <c r="O45" s="635"/>
      <c r="P45" s="654"/>
      <c r="Q45" s="656"/>
      <c r="R45" s="656"/>
    </row>
    <row r="46" spans="1:19" s="178" customFormat="1" ht="74.25" customHeight="1" x14ac:dyDescent="0.25">
      <c r="A46" s="664"/>
      <c r="B46" s="666"/>
      <c r="C46" s="666"/>
      <c r="D46" s="666"/>
      <c r="E46" s="654"/>
      <c r="F46" s="669"/>
      <c r="G46" s="671"/>
      <c r="H46" s="234" t="s">
        <v>750</v>
      </c>
      <c r="I46" s="235">
        <v>40</v>
      </c>
      <c r="J46" s="669"/>
      <c r="K46" s="654"/>
      <c r="L46" s="654"/>
      <c r="M46" s="648"/>
      <c r="N46" s="654"/>
      <c r="O46" s="635"/>
      <c r="P46" s="654"/>
      <c r="Q46" s="656"/>
      <c r="R46" s="656"/>
    </row>
    <row r="47" spans="1:19" s="178" customFormat="1" ht="30.75" customHeight="1" x14ac:dyDescent="0.25">
      <c r="A47" s="664"/>
      <c r="B47" s="666"/>
      <c r="C47" s="666"/>
      <c r="D47" s="666"/>
      <c r="E47" s="654"/>
      <c r="F47" s="669"/>
      <c r="G47" s="671"/>
      <c r="H47" s="643" t="s">
        <v>751</v>
      </c>
      <c r="I47" s="645">
        <v>1</v>
      </c>
      <c r="J47" s="669"/>
      <c r="K47" s="654"/>
      <c r="L47" s="654"/>
      <c r="M47" s="648"/>
      <c r="N47" s="654"/>
      <c r="O47" s="635"/>
      <c r="P47" s="654"/>
      <c r="Q47" s="656"/>
      <c r="R47" s="656"/>
    </row>
    <row r="48" spans="1:19" s="178" customFormat="1" ht="26.25" customHeight="1" x14ac:dyDescent="0.25">
      <c r="A48" s="664"/>
      <c r="B48" s="666"/>
      <c r="C48" s="666"/>
      <c r="D48" s="666"/>
      <c r="E48" s="654"/>
      <c r="F48" s="669"/>
      <c r="G48" s="671"/>
      <c r="H48" s="656"/>
      <c r="I48" s="662"/>
      <c r="J48" s="669"/>
      <c r="K48" s="654"/>
      <c r="L48" s="654"/>
      <c r="M48" s="648"/>
      <c r="N48" s="654"/>
      <c r="O48" s="635"/>
      <c r="P48" s="654"/>
      <c r="Q48" s="656"/>
      <c r="R48" s="656"/>
    </row>
    <row r="49" spans="1:18" s="178" customFormat="1" ht="156" hidden="1" customHeight="1" x14ac:dyDescent="0.25">
      <c r="A49" s="664"/>
      <c r="B49" s="667"/>
      <c r="C49" s="667"/>
      <c r="D49" s="667"/>
      <c r="E49" s="655"/>
      <c r="F49" s="670"/>
      <c r="G49" s="671"/>
      <c r="H49" s="644"/>
      <c r="I49" s="646"/>
      <c r="J49" s="670"/>
      <c r="K49" s="655"/>
      <c r="L49" s="655"/>
      <c r="M49" s="649"/>
      <c r="N49" s="655"/>
      <c r="O49" s="636"/>
      <c r="P49" s="655"/>
      <c r="Q49" s="644"/>
      <c r="R49" s="644"/>
    </row>
    <row r="50" spans="1:18" s="178" customFormat="1" ht="292.5" customHeight="1" x14ac:dyDescent="0.25">
      <c r="A50" s="242">
        <v>13</v>
      </c>
      <c r="B50" s="243" t="s">
        <v>99</v>
      </c>
      <c r="C50" s="244">
        <v>1</v>
      </c>
      <c r="D50" s="244">
        <v>6</v>
      </c>
      <c r="E50" s="243" t="s">
        <v>752</v>
      </c>
      <c r="F50" s="234" t="s">
        <v>753</v>
      </c>
      <c r="G50" s="245" t="s">
        <v>754</v>
      </c>
      <c r="H50" s="234" t="s">
        <v>755</v>
      </c>
      <c r="I50" s="244">
        <v>10</v>
      </c>
      <c r="J50" s="234" t="s">
        <v>756</v>
      </c>
      <c r="K50" s="243" t="s">
        <v>466</v>
      </c>
      <c r="L50" s="243" t="s">
        <v>336</v>
      </c>
      <c r="M50" s="246">
        <v>71850</v>
      </c>
      <c r="N50" s="243"/>
      <c r="O50" s="246">
        <f>M50</f>
        <v>71850</v>
      </c>
      <c r="P50" s="243"/>
      <c r="Q50" s="234" t="s">
        <v>757</v>
      </c>
      <c r="R50" s="234" t="s">
        <v>758</v>
      </c>
    </row>
    <row r="51" spans="1:18" s="178" customFormat="1" ht="69.75" customHeight="1" x14ac:dyDescent="0.25">
      <c r="A51" s="657">
        <v>14</v>
      </c>
      <c r="B51" s="653" t="s">
        <v>99</v>
      </c>
      <c r="C51" s="659">
        <v>1</v>
      </c>
      <c r="D51" s="659">
        <v>9</v>
      </c>
      <c r="E51" s="643" t="s">
        <v>759</v>
      </c>
      <c r="F51" s="643" t="s">
        <v>760</v>
      </c>
      <c r="G51" s="640" t="s">
        <v>761</v>
      </c>
      <c r="H51" s="234" t="s">
        <v>723</v>
      </c>
      <c r="I51" s="235">
        <v>1</v>
      </c>
      <c r="J51" s="643" t="s">
        <v>762</v>
      </c>
      <c r="K51" s="653" t="s">
        <v>466</v>
      </c>
      <c r="L51" s="653" t="s">
        <v>336</v>
      </c>
      <c r="M51" s="647">
        <v>26229.75</v>
      </c>
      <c r="N51" s="653"/>
      <c r="O51" s="634">
        <f>M51</f>
        <v>26229.75</v>
      </c>
      <c r="P51" s="653"/>
      <c r="Q51" s="643" t="s">
        <v>763</v>
      </c>
      <c r="R51" s="643" t="s">
        <v>725</v>
      </c>
    </row>
    <row r="52" spans="1:18" s="178" customFormat="1" ht="69.75" customHeight="1" x14ac:dyDescent="0.25">
      <c r="A52" s="658"/>
      <c r="B52" s="654"/>
      <c r="C52" s="660"/>
      <c r="D52" s="660"/>
      <c r="E52" s="656"/>
      <c r="F52" s="656"/>
      <c r="G52" s="641"/>
      <c r="H52" s="233" t="s">
        <v>726</v>
      </c>
      <c r="I52" s="235">
        <v>70</v>
      </c>
      <c r="J52" s="656"/>
      <c r="K52" s="654"/>
      <c r="L52" s="654"/>
      <c r="M52" s="648"/>
      <c r="N52" s="654"/>
      <c r="O52" s="635"/>
      <c r="P52" s="654"/>
      <c r="Q52" s="656"/>
      <c r="R52" s="656"/>
    </row>
    <row r="53" spans="1:18" s="178" customFormat="1" ht="84.75" customHeight="1" x14ac:dyDescent="0.25">
      <c r="A53" s="658"/>
      <c r="B53" s="654"/>
      <c r="C53" s="660"/>
      <c r="D53" s="660"/>
      <c r="E53" s="656"/>
      <c r="F53" s="656"/>
      <c r="G53" s="641"/>
      <c r="H53" s="234" t="s">
        <v>729</v>
      </c>
      <c r="I53" s="235">
        <f>120+50</f>
        <v>170</v>
      </c>
      <c r="J53" s="656"/>
      <c r="K53" s="654"/>
      <c r="L53" s="654"/>
      <c r="M53" s="648"/>
      <c r="N53" s="654"/>
      <c r="O53" s="635"/>
      <c r="P53" s="654"/>
      <c r="Q53" s="656"/>
      <c r="R53" s="656"/>
    </row>
    <row r="54" spans="1:18" s="178" customFormat="1" ht="42" customHeight="1" x14ac:dyDescent="0.25">
      <c r="A54" s="658"/>
      <c r="B54" s="654"/>
      <c r="C54" s="660"/>
      <c r="D54" s="660"/>
      <c r="E54" s="656"/>
      <c r="F54" s="656"/>
      <c r="G54" s="641"/>
      <c r="H54" s="643" t="s">
        <v>764</v>
      </c>
      <c r="I54" s="645">
        <v>400</v>
      </c>
      <c r="J54" s="656"/>
      <c r="K54" s="654"/>
      <c r="L54" s="654"/>
      <c r="M54" s="648"/>
      <c r="N54" s="654"/>
      <c r="O54" s="635"/>
      <c r="P54" s="654"/>
      <c r="Q54" s="656"/>
      <c r="R54" s="656"/>
    </row>
    <row r="55" spans="1:18" s="178" customFormat="1" ht="31.5" customHeight="1" x14ac:dyDescent="0.25">
      <c r="A55" s="658"/>
      <c r="B55" s="655"/>
      <c r="C55" s="661"/>
      <c r="D55" s="661"/>
      <c r="E55" s="644"/>
      <c r="F55" s="644"/>
      <c r="G55" s="642"/>
      <c r="H55" s="644"/>
      <c r="I55" s="646"/>
      <c r="J55" s="644"/>
      <c r="K55" s="655"/>
      <c r="L55" s="655"/>
      <c r="M55" s="649"/>
      <c r="N55" s="655"/>
      <c r="O55" s="636"/>
      <c r="P55" s="655"/>
      <c r="Q55" s="644"/>
      <c r="R55" s="644"/>
    </row>
    <row r="56" spans="1:18" s="178" customFormat="1" ht="52.5" customHeight="1" x14ac:dyDescent="0.25">
      <c r="A56" s="657">
        <v>15</v>
      </c>
      <c r="B56" s="653" t="s">
        <v>702</v>
      </c>
      <c r="C56" s="659">
        <v>5</v>
      </c>
      <c r="D56" s="659">
        <v>11</v>
      </c>
      <c r="E56" s="643" t="s">
        <v>765</v>
      </c>
      <c r="F56" s="640" t="s">
        <v>766</v>
      </c>
      <c r="G56" s="643" t="s">
        <v>767</v>
      </c>
      <c r="H56" s="234" t="s">
        <v>727</v>
      </c>
      <c r="I56" s="235">
        <v>10</v>
      </c>
      <c r="J56" s="643" t="s">
        <v>768</v>
      </c>
      <c r="K56" s="653" t="s">
        <v>466</v>
      </c>
      <c r="L56" s="653" t="s">
        <v>336</v>
      </c>
      <c r="M56" s="634">
        <v>15000</v>
      </c>
      <c r="N56" s="653"/>
      <c r="O56" s="634">
        <f>M56</f>
        <v>15000</v>
      </c>
      <c r="P56" s="653"/>
      <c r="Q56" s="643" t="s">
        <v>769</v>
      </c>
      <c r="R56" s="643" t="s">
        <v>770</v>
      </c>
    </row>
    <row r="57" spans="1:18" s="178" customFormat="1" ht="52.5" customHeight="1" x14ac:dyDescent="0.25">
      <c r="A57" s="658"/>
      <c r="B57" s="654"/>
      <c r="C57" s="660"/>
      <c r="D57" s="660"/>
      <c r="E57" s="656"/>
      <c r="F57" s="641"/>
      <c r="G57" s="656"/>
      <c r="H57" s="234" t="s">
        <v>771</v>
      </c>
      <c r="I57" s="235">
        <v>440</v>
      </c>
      <c r="J57" s="656"/>
      <c r="K57" s="654"/>
      <c r="L57" s="654"/>
      <c r="M57" s="635"/>
      <c r="N57" s="654"/>
      <c r="O57" s="635"/>
      <c r="P57" s="654"/>
      <c r="Q57" s="656"/>
      <c r="R57" s="656"/>
    </row>
    <row r="58" spans="1:18" s="178" customFormat="1" ht="36.75" customHeight="1" x14ac:dyDescent="0.25">
      <c r="A58" s="658"/>
      <c r="B58" s="654"/>
      <c r="C58" s="660"/>
      <c r="D58" s="660"/>
      <c r="E58" s="656"/>
      <c r="F58" s="641"/>
      <c r="G58" s="656"/>
      <c r="H58" s="643" t="s">
        <v>772</v>
      </c>
      <c r="I58" s="645">
        <f>4+35+1</f>
        <v>40</v>
      </c>
      <c r="J58" s="656"/>
      <c r="K58" s="654"/>
      <c r="L58" s="654"/>
      <c r="M58" s="635"/>
      <c r="N58" s="654"/>
      <c r="O58" s="635"/>
      <c r="P58" s="654"/>
      <c r="Q58" s="656"/>
      <c r="R58" s="656"/>
    </row>
    <row r="59" spans="1:18" s="178" customFormat="1" ht="19.5" customHeight="1" x14ac:dyDescent="0.25">
      <c r="A59" s="658"/>
      <c r="B59" s="654"/>
      <c r="C59" s="660"/>
      <c r="D59" s="660"/>
      <c r="E59" s="656"/>
      <c r="F59" s="641"/>
      <c r="G59" s="656"/>
      <c r="H59" s="656"/>
      <c r="I59" s="662"/>
      <c r="J59" s="656"/>
      <c r="K59" s="654"/>
      <c r="L59" s="654"/>
      <c r="M59" s="635"/>
      <c r="N59" s="654"/>
      <c r="O59" s="635"/>
      <c r="P59" s="654"/>
      <c r="Q59" s="656"/>
      <c r="R59" s="656"/>
    </row>
    <row r="60" spans="1:18" s="178" customFormat="1" ht="55.5" customHeight="1" x14ac:dyDescent="0.25">
      <c r="A60" s="658"/>
      <c r="B60" s="655"/>
      <c r="C60" s="661"/>
      <c r="D60" s="661"/>
      <c r="E60" s="644"/>
      <c r="F60" s="642"/>
      <c r="G60" s="644"/>
      <c r="H60" s="644"/>
      <c r="I60" s="646"/>
      <c r="J60" s="644"/>
      <c r="K60" s="655"/>
      <c r="L60" s="655"/>
      <c r="M60" s="636"/>
      <c r="N60" s="655"/>
      <c r="O60" s="636"/>
      <c r="P60" s="655"/>
      <c r="Q60" s="644"/>
      <c r="R60" s="644"/>
    </row>
    <row r="61" spans="1:18" s="178" customFormat="1" ht="57" customHeight="1" x14ac:dyDescent="0.25">
      <c r="A61" s="650">
        <v>16</v>
      </c>
      <c r="B61" s="637" t="s">
        <v>719</v>
      </c>
      <c r="C61" s="637">
        <v>5</v>
      </c>
      <c r="D61" s="637">
        <v>13</v>
      </c>
      <c r="E61" s="640" t="s">
        <v>773</v>
      </c>
      <c r="F61" s="640" t="s">
        <v>774</v>
      </c>
      <c r="G61" s="640" t="s">
        <v>775</v>
      </c>
      <c r="H61" s="234" t="s">
        <v>727</v>
      </c>
      <c r="I61" s="235">
        <v>2</v>
      </c>
      <c r="J61" s="640" t="s">
        <v>776</v>
      </c>
      <c r="K61" s="637" t="s">
        <v>466</v>
      </c>
      <c r="L61" s="637" t="s">
        <v>336</v>
      </c>
      <c r="M61" s="647">
        <v>18980.62</v>
      </c>
      <c r="N61" s="634"/>
      <c r="O61" s="634">
        <f>M61</f>
        <v>18980.62</v>
      </c>
      <c r="P61" s="634"/>
      <c r="Q61" s="637" t="s">
        <v>777</v>
      </c>
      <c r="R61" s="640" t="s">
        <v>778</v>
      </c>
    </row>
    <row r="62" spans="1:18" s="178" customFormat="1" ht="55.5" customHeight="1" x14ac:dyDescent="0.25">
      <c r="A62" s="651"/>
      <c r="B62" s="638"/>
      <c r="C62" s="638"/>
      <c r="D62" s="638"/>
      <c r="E62" s="641"/>
      <c r="F62" s="641"/>
      <c r="G62" s="641"/>
      <c r="H62" s="234" t="s">
        <v>771</v>
      </c>
      <c r="I62" s="235">
        <v>30</v>
      </c>
      <c r="J62" s="641"/>
      <c r="K62" s="638"/>
      <c r="L62" s="638"/>
      <c r="M62" s="648"/>
      <c r="N62" s="635"/>
      <c r="O62" s="635"/>
      <c r="P62" s="635"/>
      <c r="Q62" s="638"/>
      <c r="R62" s="641"/>
    </row>
    <row r="63" spans="1:18" s="178" customFormat="1" ht="39.75" customHeight="1" x14ac:dyDescent="0.25">
      <c r="A63" s="651"/>
      <c r="B63" s="638"/>
      <c r="C63" s="638"/>
      <c r="D63" s="638"/>
      <c r="E63" s="641"/>
      <c r="F63" s="641"/>
      <c r="G63" s="641"/>
      <c r="H63" s="234" t="s">
        <v>63</v>
      </c>
      <c r="I63" s="235">
        <v>1</v>
      </c>
      <c r="J63" s="641"/>
      <c r="K63" s="638"/>
      <c r="L63" s="638"/>
      <c r="M63" s="648"/>
      <c r="N63" s="635"/>
      <c r="O63" s="635"/>
      <c r="P63" s="635"/>
      <c r="Q63" s="638"/>
      <c r="R63" s="641"/>
    </row>
    <row r="64" spans="1:18" s="178" customFormat="1" ht="48" customHeight="1" x14ac:dyDescent="0.25">
      <c r="A64" s="651"/>
      <c r="B64" s="638"/>
      <c r="C64" s="638"/>
      <c r="D64" s="638"/>
      <c r="E64" s="641"/>
      <c r="F64" s="641"/>
      <c r="G64" s="641"/>
      <c r="H64" s="643" t="s">
        <v>616</v>
      </c>
      <c r="I64" s="645">
        <v>30</v>
      </c>
      <c r="J64" s="641"/>
      <c r="K64" s="638"/>
      <c r="L64" s="638"/>
      <c r="M64" s="648"/>
      <c r="N64" s="635"/>
      <c r="O64" s="635"/>
      <c r="P64" s="635"/>
      <c r="Q64" s="638"/>
      <c r="R64" s="641"/>
    </row>
    <row r="65" spans="1:18" s="178" customFormat="1" ht="37.5" customHeight="1" x14ac:dyDescent="0.25">
      <c r="A65" s="652"/>
      <c r="B65" s="639"/>
      <c r="C65" s="639"/>
      <c r="D65" s="639"/>
      <c r="E65" s="642"/>
      <c r="F65" s="642"/>
      <c r="G65" s="642"/>
      <c r="H65" s="644"/>
      <c r="I65" s="646"/>
      <c r="J65" s="642"/>
      <c r="K65" s="639"/>
      <c r="L65" s="639"/>
      <c r="M65" s="649"/>
      <c r="N65" s="636"/>
      <c r="O65" s="636"/>
      <c r="P65" s="636"/>
      <c r="Q65" s="639"/>
      <c r="R65" s="642"/>
    </row>
    <row r="66" spans="1:18" s="178" customFormat="1" ht="39.75" customHeight="1" x14ac:dyDescent="0.25">
      <c r="A66" s="247"/>
      <c r="B66" s="247"/>
      <c r="C66" s="247"/>
      <c r="D66" s="247"/>
      <c r="E66" s="247"/>
      <c r="F66" s="247"/>
      <c r="G66" s="247"/>
      <c r="H66" s="247"/>
      <c r="I66" s="247"/>
      <c r="J66" s="247"/>
      <c r="K66" s="247"/>
      <c r="L66" s="247"/>
      <c r="M66" s="248"/>
      <c r="N66" s="248"/>
      <c r="O66" s="248"/>
      <c r="P66" s="248"/>
      <c r="Q66" s="247"/>
      <c r="R66" s="247"/>
    </row>
    <row r="67" spans="1:18" s="178" customFormat="1" x14ac:dyDescent="0.25">
      <c r="L67" s="526"/>
      <c r="M67" s="632" t="s">
        <v>618</v>
      </c>
      <c r="N67" s="632"/>
      <c r="O67" s="632" t="s">
        <v>619</v>
      </c>
      <c r="P67" s="633"/>
    </row>
    <row r="68" spans="1:18" s="178" customFormat="1" x14ac:dyDescent="0.25">
      <c r="L68" s="526"/>
      <c r="M68" s="523" t="s">
        <v>620</v>
      </c>
      <c r="N68" s="464" t="s">
        <v>621</v>
      </c>
      <c r="O68" s="464" t="s">
        <v>620</v>
      </c>
      <c r="P68" s="464" t="s">
        <v>621</v>
      </c>
    </row>
    <row r="69" spans="1:18" s="178" customFormat="1" x14ac:dyDescent="0.25">
      <c r="L69" s="526"/>
      <c r="M69" s="524">
        <v>8</v>
      </c>
      <c r="N69" s="179">
        <v>182000</v>
      </c>
      <c r="O69" s="224">
        <v>8</v>
      </c>
      <c r="P69" s="181">
        <v>320396.65000000002</v>
      </c>
    </row>
    <row r="70" spans="1:18" s="178" customFormat="1" x14ac:dyDescent="0.25">
      <c r="M70" s="98"/>
      <c r="N70" s="98"/>
      <c r="O70" s="98"/>
      <c r="P70" s="98"/>
    </row>
    <row r="71" spans="1:18" s="178" customFormat="1" x14ac:dyDescent="0.25">
      <c r="M71" s="98"/>
      <c r="N71" s="98"/>
      <c r="O71" s="98"/>
      <c r="P71" s="98"/>
    </row>
    <row r="72" spans="1:18" s="178" customFormat="1" x14ac:dyDescent="0.25">
      <c r="M72" s="98"/>
      <c r="N72" s="98"/>
      <c r="O72" s="98"/>
      <c r="P72" s="98"/>
    </row>
    <row r="73" spans="1:18" s="178" customFormat="1" x14ac:dyDescent="0.25">
      <c r="M73" s="98"/>
      <c r="N73" s="98"/>
      <c r="O73" s="98"/>
      <c r="P73" s="98"/>
    </row>
    <row r="74" spans="1:18" s="178" customFormat="1" x14ac:dyDescent="0.25">
      <c r="M74" s="98"/>
      <c r="N74" s="98"/>
      <c r="O74" s="98"/>
      <c r="P74" s="98"/>
    </row>
    <row r="75" spans="1:18" s="178" customFormat="1" x14ac:dyDescent="0.25">
      <c r="M75" s="98"/>
      <c r="N75" s="98"/>
      <c r="O75" s="98"/>
      <c r="P75" s="98"/>
    </row>
  </sheetData>
  <mergeCells count="266">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K7:K9"/>
    <mergeCell ref="L7:L9"/>
    <mergeCell ref="M7:M9"/>
    <mergeCell ref="N7:N9"/>
    <mergeCell ref="O7:O9"/>
    <mergeCell ref="P7:P9"/>
    <mergeCell ref="B10:B11"/>
    <mergeCell ref="C10:C11"/>
    <mergeCell ref="D10:D11"/>
    <mergeCell ref="E10:E11"/>
    <mergeCell ref="F10:F11"/>
    <mergeCell ref="G10:G11"/>
    <mergeCell ref="J10:J11"/>
    <mergeCell ref="K10:K11"/>
    <mergeCell ref="R10:R11"/>
    <mergeCell ref="L10:L11"/>
    <mergeCell ref="M10:M11"/>
    <mergeCell ref="N10:N11"/>
    <mergeCell ref="O10:O11"/>
    <mergeCell ref="P10:P11"/>
    <mergeCell ref="Q10:Q11"/>
    <mergeCell ref="A10:A11"/>
    <mergeCell ref="B12:B13"/>
    <mergeCell ref="C12:C13"/>
    <mergeCell ref="D12:D13"/>
    <mergeCell ref="E12:E13"/>
    <mergeCell ref="F12:F13"/>
    <mergeCell ref="G12:G13"/>
    <mergeCell ref="J12:J13"/>
    <mergeCell ref="K12:K13"/>
    <mergeCell ref="R12:R13"/>
    <mergeCell ref="L12:L13"/>
    <mergeCell ref="M12:M13"/>
    <mergeCell ref="O12:O13"/>
    <mergeCell ref="P12:P13"/>
    <mergeCell ref="Q12:Q13"/>
    <mergeCell ref="A14:A16"/>
    <mergeCell ref="B14:B16"/>
    <mergeCell ref="C14:C16"/>
    <mergeCell ref="D14:D16"/>
    <mergeCell ref="E14:E16"/>
    <mergeCell ref="F14:F16"/>
    <mergeCell ref="G14:G16"/>
    <mergeCell ref="J14:J16"/>
    <mergeCell ref="N12:N13"/>
    <mergeCell ref="A12:A13"/>
    <mergeCell ref="A17:A19"/>
    <mergeCell ref="B17:B19"/>
    <mergeCell ref="C17:C19"/>
    <mergeCell ref="D17:D19"/>
    <mergeCell ref="E17:E19"/>
    <mergeCell ref="F17:F19"/>
    <mergeCell ref="G17:G19"/>
    <mergeCell ref="J17:J19"/>
    <mergeCell ref="Q17:Q19"/>
    <mergeCell ref="K17:K19"/>
    <mergeCell ref="L17:L19"/>
    <mergeCell ref="M17:M19"/>
    <mergeCell ref="N17:N19"/>
    <mergeCell ref="O17:O19"/>
    <mergeCell ref="P17:P19"/>
    <mergeCell ref="E20:E23"/>
    <mergeCell ref="F20:F23"/>
    <mergeCell ref="G20:G23"/>
    <mergeCell ref="P20:P23"/>
    <mergeCell ref="Q20:Q23"/>
    <mergeCell ref="Q14:Q16"/>
    <mergeCell ref="R14:R16"/>
    <mergeCell ref="K14:K16"/>
    <mergeCell ref="L14:L16"/>
    <mergeCell ref="M14:M16"/>
    <mergeCell ref="N14:N16"/>
    <mergeCell ref="O14:O16"/>
    <mergeCell ref="P14:P16"/>
    <mergeCell ref="R17:R19"/>
    <mergeCell ref="R20:R23"/>
    <mergeCell ref="A24:A25"/>
    <mergeCell ref="B24:B25"/>
    <mergeCell ref="C24:C25"/>
    <mergeCell ref="D24:D25"/>
    <mergeCell ref="E24:E25"/>
    <mergeCell ref="F24:F25"/>
    <mergeCell ref="J20:J23"/>
    <mergeCell ref="K20:K23"/>
    <mergeCell ref="L20:L23"/>
    <mergeCell ref="M20:M23"/>
    <mergeCell ref="N20:N23"/>
    <mergeCell ref="O20:O23"/>
    <mergeCell ref="O24:O25"/>
    <mergeCell ref="P24:P25"/>
    <mergeCell ref="Q24:Q25"/>
    <mergeCell ref="R24:R25"/>
    <mergeCell ref="L24:L25"/>
    <mergeCell ref="M24:M25"/>
    <mergeCell ref="N24:N25"/>
    <mergeCell ref="A20:A23"/>
    <mergeCell ref="B20:B23"/>
    <mergeCell ref="C20:C23"/>
    <mergeCell ref="D20:D23"/>
    <mergeCell ref="A26:A27"/>
    <mergeCell ref="B26:B27"/>
    <mergeCell ref="C26:C27"/>
    <mergeCell ref="D26:D27"/>
    <mergeCell ref="E26:E27"/>
    <mergeCell ref="F26:F27"/>
    <mergeCell ref="G24:G25"/>
    <mergeCell ref="J24:J25"/>
    <mergeCell ref="K24:K25"/>
    <mergeCell ref="O26:O27"/>
    <mergeCell ref="P26:P27"/>
    <mergeCell ref="Q26:Q27"/>
    <mergeCell ref="R26:R27"/>
    <mergeCell ref="A28:A34"/>
    <mergeCell ref="B28:B34"/>
    <mergeCell ref="C28:C34"/>
    <mergeCell ref="D28:D34"/>
    <mergeCell ref="E28:E34"/>
    <mergeCell ref="F28:F34"/>
    <mergeCell ref="G26:G27"/>
    <mergeCell ref="J26:J27"/>
    <mergeCell ref="K26:K27"/>
    <mergeCell ref="L26:L27"/>
    <mergeCell ref="M26:M27"/>
    <mergeCell ref="N26:N27"/>
    <mergeCell ref="O28:O34"/>
    <mergeCell ref="P28:P34"/>
    <mergeCell ref="Q28:Q34"/>
    <mergeCell ref="R28:R34"/>
    <mergeCell ref="H32:H34"/>
    <mergeCell ref="I32:I34"/>
    <mergeCell ref="G28:G34"/>
    <mergeCell ref="J28:J34"/>
    <mergeCell ref="K28:K34"/>
    <mergeCell ref="L28:L34"/>
    <mergeCell ref="M28:M34"/>
    <mergeCell ref="N28:N34"/>
    <mergeCell ref="O35:O38"/>
    <mergeCell ref="P35:P38"/>
    <mergeCell ref="Q35:Q38"/>
    <mergeCell ref="R35:R38"/>
    <mergeCell ref="A39:A41"/>
    <mergeCell ref="B39:B41"/>
    <mergeCell ref="C39:C41"/>
    <mergeCell ref="D39:D41"/>
    <mergeCell ref="E39:E41"/>
    <mergeCell ref="F39:F41"/>
    <mergeCell ref="G35:G38"/>
    <mergeCell ref="J35:J38"/>
    <mergeCell ref="K35:K38"/>
    <mergeCell ref="L35:L38"/>
    <mergeCell ref="M35:M38"/>
    <mergeCell ref="N35:N38"/>
    <mergeCell ref="A35:A38"/>
    <mergeCell ref="B35:B38"/>
    <mergeCell ref="C35:C38"/>
    <mergeCell ref="D35:D38"/>
    <mergeCell ref="E35:E38"/>
    <mergeCell ref="F35:F38"/>
    <mergeCell ref="O39:O41"/>
    <mergeCell ref="P39:P41"/>
    <mergeCell ref="Q39:Q41"/>
    <mergeCell ref="R39:R41"/>
    <mergeCell ref="L39:L41"/>
    <mergeCell ref="M39:M41"/>
    <mergeCell ref="N39:N41"/>
    <mergeCell ref="G39:G41"/>
    <mergeCell ref="J39:J41"/>
    <mergeCell ref="K39:K41"/>
    <mergeCell ref="R42:R49"/>
    <mergeCell ref="H47:H49"/>
    <mergeCell ref="I47:I49"/>
    <mergeCell ref="G42:G49"/>
    <mergeCell ref="J42:J49"/>
    <mergeCell ref="K42:K49"/>
    <mergeCell ref="L42:L49"/>
    <mergeCell ref="M42:M49"/>
    <mergeCell ref="N42:N49"/>
    <mergeCell ref="A51:A55"/>
    <mergeCell ref="B51:B55"/>
    <mergeCell ref="C51:C55"/>
    <mergeCell ref="D51:D55"/>
    <mergeCell ref="E51:E55"/>
    <mergeCell ref="F51:F55"/>
    <mergeCell ref="O42:O49"/>
    <mergeCell ref="P42:P49"/>
    <mergeCell ref="Q42:Q49"/>
    <mergeCell ref="O51:O55"/>
    <mergeCell ref="P51:P55"/>
    <mergeCell ref="Q51:Q55"/>
    <mergeCell ref="A42:A49"/>
    <mergeCell ref="B42:B49"/>
    <mergeCell ref="C42:C49"/>
    <mergeCell ref="D42:D49"/>
    <mergeCell ref="E42:E49"/>
    <mergeCell ref="F42:F49"/>
    <mergeCell ref="R51:R55"/>
    <mergeCell ref="H54:H55"/>
    <mergeCell ref="I54:I55"/>
    <mergeCell ref="G51:G55"/>
    <mergeCell ref="J51:J55"/>
    <mergeCell ref="K51:K55"/>
    <mergeCell ref="L51:L55"/>
    <mergeCell ref="M51:M55"/>
    <mergeCell ref="N51:N55"/>
    <mergeCell ref="R56:R60"/>
    <mergeCell ref="H58:H60"/>
    <mergeCell ref="I58:I60"/>
    <mergeCell ref="G56:G60"/>
    <mergeCell ref="J56:J60"/>
    <mergeCell ref="K56:K60"/>
    <mergeCell ref="L56:L60"/>
    <mergeCell ref="M56:M60"/>
    <mergeCell ref="N56:N60"/>
    <mergeCell ref="A61:A65"/>
    <mergeCell ref="B61:B65"/>
    <mergeCell ref="C61:C65"/>
    <mergeCell ref="D61:D65"/>
    <mergeCell ref="E61:E65"/>
    <mergeCell ref="F61:F65"/>
    <mergeCell ref="O56:O60"/>
    <mergeCell ref="P56:P60"/>
    <mergeCell ref="Q56:Q60"/>
    <mergeCell ref="A56:A60"/>
    <mergeCell ref="B56:B60"/>
    <mergeCell ref="C56:C60"/>
    <mergeCell ref="D56:D60"/>
    <mergeCell ref="E56:E60"/>
    <mergeCell ref="F56:F60"/>
    <mergeCell ref="M67:N67"/>
    <mergeCell ref="O67:P67"/>
    <mergeCell ref="O61:O65"/>
    <mergeCell ref="P61:P65"/>
    <mergeCell ref="Q61:Q65"/>
    <mergeCell ref="R61:R65"/>
    <mergeCell ref="H64:H65"/>
    <mergeCell ref="I64:I65"/>
    <mergeCell ref="G61:G65"/>
    <mergeCell ref="J61:J65"/>
    <mergeCell ref="K61:K65"/>
    <mergeCell ref="L61:L65"/>
    <mergeCell ref="M61:M65"/>
    <mergeCell ref="N61:N65"/>
  </mergeCells>
  <pageMargins left="0.7" right="0.7" top="0.75" bottom="0.75" header="0.3" footer="0.3"/>
  <pageSetup paperSize="9" orientation="portrait"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R52"/>
  <sheetViews>
    <sheetView zoomScale="60" zoomScaleNormal="60" workbookViewId="0">
      <selection activeCell="A3" sqref="A3"/>
    </sheetView>
  </sheetViews>
  <sheetFormatPr defaultRowHeight="15" x14ac:dyDescent="0.25"/>
  <cols>
    <col min="5" max="5" width="19.7109375" bestFit="1" customWidth="1"/>
    <col min="6" max="6" width="87.5703125" customWidth="1"/>
    <col min="7" max="7" width="22.85546875" bestFit="1" customWidth="1"/>
    <col min="8" max="8" width="21.140625" customWidth="1"/>
    <col min="9" max="9" width="8.85546875" bestFit="1" customWidth="1"/>
    <col min="10" max="10" width="38.5703125" customWidth="1"/>
    <col min="12" max="12" width="12.85546875" customWidth="1"/>
    <col min="13" max="13" width="15.85546875" customWidth="1"/>
    <col min="14" max="14" width="14.140625" customWidth="1"/>
    <col min="15" max="15" width="14.28515625" customWidth="1"/>
    <col min="16" max="16" width="14.85546875" customWidth="1"/>
    <col min="17" max="17" width="14.42578125" bestFit="1" customWidth="1"/>
    <col min="18" max="18" width="22.28515625" bestFit="1" customWidth="1"/>
  </cols>
  <sheetData>
    <row r="2" spans="1:18" x14ac:dyDescent="0.25">
      <c r="A2" s="28" t="s">
        <v>3471</v>
      </c>
      <c r="M2" s="27"/>
      <c r="N2" s="27"/>
      <c r="O2" s="27"/>
      <c r="P2" s="27"/>
    </row>
    <row r="3" spans="1:18" x14ac:dyDescent="0.25">
      <c r="M3" s="27"/>
      <c r="N3" s="27"/>
      <c r="O3" s="27"/>
      <c r="P3" s="27"/>
    </row>
    <row r="4" spans="1:18" ht="51.7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row>
    <row r="5" spans="1:18" ht="18.75" customHeight="1" x14ac:dyDescent="0.25">
      <c r="A5" s="783"/>
      <c r="B5" s="785"/>
      <c r="C5" s="785"/>
      <c r="D5" s="785"/>
      <c r="E5" s="783"/>
      <c r="F5" s="783"/>
      <c r="G5" s="783"/>
      <c r="H5" s="467" t="s">
        <v>14</v>
      </c>
      <c r="I5" s="467" t="s">
        <v>15</v>
      </c>
      <c r="J5" s="783"/>
      <c r="K5" s="468">
        <v>2018</v>
      </c>
      <c r="L5" s="468">
        <v>2019</v>
      </c>
      <c r="M5" s="469">
        <v>2018</v>
      </c>
      <c r="N5" s="469">
        <v>2019</v>
      </c>
      <c r="O5" s="469">
        <v>2018</v>
      </c>
      <c r="P5" s="469">
        <v>2019</v>
      </c>
      <c r="Q5" s="783"/>
      <c r="R5" s="785"/>
    </row>
    <row r="6" spans="1:18" x14ac:dyDescent="0.25">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row>
    <row r="7" spans="1:18" ht="165" x14ac:dyDescent="0.25">
      <c r="A7" s="44">
        <v>1</v>
      </c>
      <c r="B7" s="47">
        <v>1</v>
      </c>
      <c r="C7" s="47">
        <v>4</v>
      </c>
      <c r="D7" s="46">
        <v>5</v>
      </c>
      <c r="E7" s="52" t="s">
        <v>214</v>
      </c>
      <c r="F7" s="51" t="s">
        <v>215</v>
      </c>
      <c r="G7" s="46" t="s">
        <v>36</v>
      </c>
      <c r="H7" s="53" t="s">
        <v>216</v>
      </c>
      <c r="I7" s="54" t="s">
        <v>217</v>
      </c>
      <c r="J7" s="46" t="s">
        <v>218</v>
      </c>
      <c r="K7" s="50" t="s">
        <v>219</v>
      </c>
      <c r="L7" s="50"/>
      <c r="M7" s="48">
        <v>12173.93</v>
      </c>
      <c r="N7" s="48"/>
      <c r="O7" s="48">
        <v>12173.93</v>
      </c>
      <c r="P7" s="48"/>
      <c r="Q7" s="46" t="s">
        <v>220</v>
      </c>
      <c r="R7" s="46" t="s">
        <v>221</v>
      </c>
    </row>
    <row r="8" spans="1:18" ht="225" x14ac:dyDescent="0.25">
      <c r="A8" s="47">
        <v>2</v>
      </c>
      <c r="B8" s="47">
        <v>1</v>
      </c>
      <c r="C8" s="47">
        <v>4</v>
      </c>
      <c r="D8" s="46">
        <v>2</v>
      </c>
      <c r="E8" s="52" t="s">
        <v>222</v>
      </c>
      <c r="F8" s="51" t="s">
        <v>223</v>
      </c>
      <c r="G8" s="46" t="s">
        <v>224</v>
      </c>
      <c r="H8" s="55" t="s">
        <v>225</v>
      </c>
      <c r="I8" s="54" t="s">
        <v>226</v>
      </c>
      <c r="J8" s="46" t="s">
        <v>227</v>
      </c>
      <c r="K8" s="50" t="s">
        <v>228</v>
      </c>
      <c r="L8" s="50"/>
      <c r="M8" s="48">
        <v>26030.799999999999</v>
      </c>
      <c r="N8" s="48"/>
      <c r="O8" s="48">
        <v>26030.799999999999</v>
      </c>
      <c r="P8" s="48"/>
      <c r="Q8" s="46" t="s">
        <v>220</v>
      </c>
      <c r="R8" s="46" t="s">
        <v>221</v>
      </c>
    </row>
    <row r="9" spans="1:18" ht="345" x14ac:dyDescent="0.25">
      <c r="A9" s="47">
        <v>3</v>
      </c>
      <c r="B9" s="47">
        <v>1</v>
      </c>
      <c r="C9" s="47">
        <v>4</v>
      </c>
      <c r="D9" s="46">
        <v>2</v>
      </c>
      <c r="E9" s="52" t="s">
        <v>229</v>
      </c>
      <c r="F9" s="51" t="s">
        <v>230</v>
      </c>
      <c r="G9" s="46" t="s">
        <v>231</v>
      </c>
      <c r="H9" s="55" t="s">
        <v>232</v>
      </c>
      <c r="I9" s="54" t="s">
        <v>233</v>
      </c>
      <c r="J9" s="46" t="s">
        <v>234</v>
      </c>
      <c r="K9" s="50" t="s">
        <v>235</v>
      </c>
      <c r="L9" s="50"/>
      <c r="M9" s="48">
        <v>28970.799999999999</v>
      </c>
      <c r="N9" s="48"/>
      <c r="O9" s="48">
        <v>28970.799999999999</v>
      </c>
      <c r="P9" s="48"/>
      <c r="Q9" s="46" t="s">
        <v>220</v>
      </c>
      <c r="R9" s="46" t="s">
        <v>221</v>
      </c>
    </row>
    <row r="10" spans="1:18" ht="120" x14ac:dyDescent="0.25">
      <c r="A10" s="47">
        <v>4</v>
      </c>
      <c r="B10" s="47">
        <v>1</v>
      </c>
      <c r="C10" s="47">
        <v>4</v>
      </c>
      <c r="D10" s="46">
        <v>2</v>
      </c>
      <c r="E10" s="52" t="s">
        <v>236</v>
      </c>
      <c r="F10" s="51" t="s">
        <v>237</v>
      </c>
      <c r="G10" s="46" t="s">
        <v>238</v>
      </c>
      <c r="H10" s="55" t="s">
        <v>239</v>
      </c>
      <c r="I10" s="54" t="s">
        <v>240</v>
      </c>
      <c r="J10" s="46" t="s">
        <v>241</v>
      </c>
      <c r="K10" s="50" t="s">
        <v>235</v>
      </c>
      <c r="L10" s="50"/>
      <c r="M10" s="48">
        <v>38780.839999999997</v>
      </c>
      <c r="N10" s="48"/>
      <c r="O10" s="48">
        <v>38780.839999999997</v>
      </c>
      <c r="P10" s="48"/>
      <c r="Q10" s="46" t="s">
        <v>220</v>
      </c>
      <c r="R10" s="46" t="s">
        <v>221</v>
      </c>
    </row>
    <row r="11" spans="1:18" s="11" customFormat="1" ht="390" x14ac:dyDescent="0.25">
      <c r="A11" s="9">
        <v>5</v>
      </c>
      <c r="B11" s="9">
        <v>1</v>
      </c>
      <c r="C11" s="9">
        <v>4</v>
      </c>
      <c r="D11" s="519">
        <v>5</v>
      </c>
      <c r="E11" s="604" t="s">
        <v>242</v>
      </c>
      <c r="F11" s="520" t="s">
        <v>243</v>
      </c>
      <c r="G11" s="519" t="s">
        <v>62</v>
      </c>
      <c r="H11" s="605" t="s">
        <v>244</v>
      </c>
      <c r="I11" s="606" t="s">
        <v>245</v>
      </c>
      <c r="J11" s="519" t="s">
        <v>246</v>
      </c>
      <c r="K11" s="528" t="s">
        <v>228</v>
      </c>
      <c r="L11" s="528"/>
      <c r="M11" s="529">
        <v>79820.19</v>
      </c>
      <c r="N11" s="529"/>
      <c r="O11" s="529">
        <v>79820.19</v>
      </c>
      <c r="P11" s="529"/>
      <c r="Q11" s="519" t="s">
        <v>247</v>
      </c>
      <c r="R11" s="519" t="s">
        <v>248</v>
      </c>
    </row>
    <row r="13" spans="1:18" x14ac:dyDescent="0.25">
      <c r="L13" s="526"/>
      <c r="M13" s="757" t="s">
        <v>618</v>
      </c>
      <c r="N13" s="757"/>
      <c r="O13" s="757" t="s">
        <v>619</v>
      </c>
      <c r="P13" s="758"/>
    </row>
    <row r="14" spans="1:18" x14ac:dyDescent="0.25">
      <c r="L14" s="526"/>
      <c r="M14" s="568" t="s">
        <v>620</v>
      </c>
      <c r="N14" s="464" t="s">
        <v>621</v>
      </c>
      <c r="O14" s="485" t="s">
        <v>620</v>
      </c>
      <c r="P14" s="464" t="s">
        <v>621</v>
      </c>
    </row>
    <row r="15" spans="1:18" x14ac:dyDescent="0.25">
      <c r="L15" s="556"/>
      <c r="M15" s="569">
        <v>4</v>
      </c>
      <c r="N15" s="179">
        <v>105956.37</v>
      </c>
      <c r="O15" s="180">
        <v>1</v>
      </c>
      <c r="P15" s="181">
        <v>79820.19</v>
      </c>
    </row>
    <row r="52" spans="6:6" x14ac:dyDescent="0.25">
      <c r="F52" t="s">
        <v>59</v>
      </c>
    </row>
  </sheetData>
  <mergeCells count="16">
    <mergeCell ref="M13:N13"/>
    <mergeCell ref="O13:P1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28"/>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 customHeight="1" x14ac:dyDescent="0.25">
      <c r="A1" s="199"/>
      <c r="B1" s="199"/>
      <c r="C1" s="199"/>
      <c r="D1" s="199"/>
      <c r="E1" s="199"/>
      <c r="F1" s="199"/>
      <c r="G1" s="199"/>
      <c r="H1" s="199"/>
      <c r="I1" s="199"/>
      <c r="J1" s="199"/>
      <c r="K1" s="199"/>
      <c r="L1" s="199"/>
      <c r="M1" s="199"/>
      <c r="N1" s="199"/>
      <c r="O1" s="199"/>
    </row>
    <row r="2" spans="1:19" ht="15" customHeight="1" x14ac:dyDescent="0.25">
      <c r="A2" s="91" t="s">
        <v>3472</v>
      </c>
      <c r="B2" s="199"/>
      <c r="C2" s="199"/>
      <c r="D2" s="199"/>
      <c r="E2" s="199"/>
      <c r="F2" s="199"/>
      <c r="G2" s="199"/>
      <c r="H2" s="199"/>
      <c r="I2" s="199"/>
      <c r="J2" s="199"/>
      <c r="K2" s="199"/>
      <c r="L2" s="199"/>
      <c r="M2" s="199"/>
      <c r="N2" s="199"/>
      <c r="O2" s="199"/>
    </row>
    <row r="3" spans="1:19" ht="15" customHeight="1" x14ac:dyDescent="0.25">
      <c r="A3" s="199"/>
      <c r="B3" s="199"/>
      <c r="C3" s="199"/>
      <c r="D3" s="199"/>
      <c r="E3" s="199"/>
      <c r="F3" s="199"/>
      <c r="G3" s="199"/>
      <c r="H3" s="199"/>
      <c r="I3" s="199"/>
      <c r="J3" s="199"/>
      <c r="K3" s="199"/>
      <c r="L3" s="199"/>
      <c r="M3" s="199"/>
      <c r="N3" s="199"/>
      <c r="O3" s="199"/>
    </row>
    <row r="4" spans="1:19" s="94"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s="94"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s="94"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177" customFormat="1" ht="44.25" customHeight="1" x14ac:dyDescent="0.25">
      <c r="A7" s="729">
        <v>1</v>
      </c>
      <c r="B7" s="990">
        <v>1</v>
      </c>
      <c r="C7" s="990">
        <v>4</v>
      </c>
      <c r="D7" s="990">
        <v>5</v>
      </c>
      <c r="E7" s="1002" t="s">
        <v>625</v>
      </c>
      <c r="F7" s="990" t="s">
        <v>626</v>
      </c>
      <c r="G7" s="198" t="s">
        <v>379</v>
      </c>
      <c r="H7" s="1007" t="s">
        <v>627</v>
      </c>
      <c r="I7" s="198">
        <v>15</v>
      </c>
      <c r="J7" s="990" t="s">
        <v>628</v>
      </c>
      <c r="K7" s="990" t="s">
        <v>466</v>
      </c>
      <c r="L7" s="990"/>
      <c r="M7" s="996">
        <v>31317.42</v>
      </c>
      <c r="N7" s="996"/>
      <c r="O7" s="996">
        <v>31317.42</v>
      </c>
      <c r="P7" s="996"/>
      <c r="Q7" s="990" t="s">
        <v>629</v>
      </c>
      <c r="R7" s="990" t="s">
        <v>630</v>
      </c>
      <c r="S7" s="176"/>
    </row>
    <row r="8" spans="1:19" s="177" customFormat="1" ht="40.5" customHeight="1" x14ac:dyDescent="0.25">
      <c r="A8" s="730"/>
      <c r="B8" s="991"/>
      <c r="C8" s="991"/>
      <c r="D8" s="991"/>
      <c r="E8" s="1003"/>
      <c r="F8" s="1005"/>
      <c r="G8" s="198" t="s">
        <v>379</v>
      </c>
      <c r="H8" s="1005"/>
      <c r="I8" s="198">
        <v>15</v>
      </c>
      <c r="J8" s="991"/>
      <c r="K8" s="991"/>
      <c r="L8" s="991"/>
      <c r="M8" s="997"/>
      <c r="N8" s="997"/>
      <c r="O8" s="997"/>
      <c r="P8" s="997"/>
      <c r="Q8" s="991"/>
      <c r="R8" s="991"/>
      <c r="S8" s="176"/>
    </row>
    <row r="9" spans="1:19" s="177" customFormat="1" ht="59.25" customHeight="1" x14ac:dyDescent="0.25">
      <c r="A9" s="730"/>
      <c r="B9" s="991"/>
      <c r="C9" s="991"/>
      <c r="D9" s="991"/>
      <c r="E9" s="1003"/>
      <c r="F9" s="1005"/>
      <c r="G9" s="198" t="s">
        <v>62</v>
      </c>
      <c r="H9" s="1005"/>
      <c r="I9" s="198">
        <v>15</v>
      </c>
      <c r="J9" s="991"/>
      <c r="K9" s="991"/>
      <c r="L9" s="991"/>
      <c r="M9" s="997"/>
      <c r="N9" s="997"/>
      <c r="O9" s="997"/>
      <c r="P9" s="997"/>
      <c r="Q9" s="991"/>
      <c r="R9" s="991"/>
      <c r="S9" s="176"/>
    </row>
    <row r="10" spans="1:19" s="177" customFormat="1" ht="52.5" customHeight="1" x14ac:dyDescent="0.25">
      <c r="A10" s="730"/>
      <c r="B10" s="991"/>
      <c r="C10" s="991"/>
      <c r="D10" s="991"/>
      <c r="E10" s="1003"/>
      <c r="F10" s="1005"/>
      <c r="G10" s="198" t="s">
        <v>224</v>
      </c>
      <c r="H10" s="1005"/>
      <c r="I10" s="198">
        <v>30</v>
      </c>
      <c r="J10" s="991"/>
      <c r="K10" s="991"/>
      <c r="L10" s="991"/>
      <c r="M10" s="997"/>
      <c r="N10" s="997"/>
      <c r="O10" s="997"/>
      <c r="P10" s="997"/>
      <c r="Q10" s="991"/>
      <c r="R10" s="991"/>
      <c r="S10" s="176"/>
    </row>
    <row r="11" spans="1:19" s="178" customFormat="1" ht="46.5" customHeight="1" x14ac:dyDescent="0.25">
      <c r="A11" s="795"/>
      <c r="B11" s="992"/>
      <c r="C11" s="992"/>
      <c r="D11" s="992"/>
      <c r="E11" s="1004"/>
      <c r="F11" s="1006"/>
      <c r="G11" s="193" t="s">
        <v>143</v>
      </c>
      <c r="H11" s="1006"/>
      <c r="I11" s="193">
        <v>60</v>
      </c>
      <c r="J11" s="992"/>
      <c r="K11" s="992"/>
      <c r="L11" s="992"/>
      <c r="M11" s="998"/>
      <c r="N11" s="998"/>
      <c r="O11" s="998"/>
      <c r="P11" s="998"/>
      <c r="Q11" s="992"/>
      <c r="R11" s="992"/>
    </row>
    <row r="12" spans="1:19" s="178" customFormat="1" ht="73.5" customHeight="1" x14ac:dyDescent="0.25">
      <c r="A12" s="729">
        <v>2</v>
      </c>
      <c r="B12" s="729">
        <v>1</v>
      </c>
      <c r="C12" s="729">
        <v>4</v>
      </c>
      <c r="D12" s="714">
        <v>5</v>
      </c>
      <c r="E12" s="999" t="s">
        <v>631</v>
      </c>
      <c r="F12" s="714" t="s">
        <v>632</v>
      </c>
      <c r="G12" s="193" t="s">
        <v>633</v>
      </c>
      <c r="H12" s="714" t="s">
        <v>627</v>
      </c>
      <c r="I12" s="193">
        <v>22</v>
      </c>
      <c r="J12" s="714" t="s">
        <v>628</v>
      </c>
      <c r="K12" s="780" t="s">
        <v>130</v>
      </c>
      <c r="L12" s="780"/>
      <c r="M12" s="773">
        <v>22195.55</v>
      </c>
      <c r="N12" s="773"/>
      <c r="O12" s="773">
        <v>22195.55</v>
      </c>
      <c r="P12" s="773"/>
      <c r="Q12" s="714" t="s">
        <v>629</v>
      </c>
      <c r="R12" s="714" t="s">
        <v>634</v>
      </c>
    </row>
    <row r="13" spans="1:19" s="178" customFormat="1" ht="59.25" customHeight="1" x14ac:dyDescent="0.25">
      <c r="A13" s="730"/>
      <c r="B13" s="730"/>
      <c r="C13" s="730"/>
      <c r="D13" s="756"/>
      <c r="E13" s="1000"/>
      <c r="F13" s="756"/>
      <c r="G13" s="193" t="s">
        <v>635</v>
      </c>
      <c r="H13" s="756"/>
      <c r="I13" s="193">
        <v>22</v>
      </c>
      <c r="J13" s="756"/>
      <c r="K13" s="820"/>
      <c r="L13" s="820"/>
      <c r="M13" s="796"/>
      <c r="N13" s="796"/>
      <c r="O13" s="796"/>
      <c r="P13" s="796"/>
      <c r="Q13" s="756"/>
      <c r="R13" s="756"/>
    </row>
    <row r="14" spans="1:19" s="178" customFormat="1" ht="54.75" customHeight="1" x14ac:dyDescent="0.25">
      <c r="A14" s="730"/>
      <c r="B14" s="730"/>
      <c r="C14" s="730"/>
      <c r="D14" s="756"/>
      <c r="E14" s="1000"/>
      <c r="F14" s="756"/>
      <c r="G14" s="193" t="s">
        <v>62</v>
      </c>
      <c r="H14" s="756"/>
      <c r="I14" s="193">
        <v>50</v>
      </c>
      <c r="J14" s="756"/>
      <c r="K14" s="820"/>
      <c r="L14" s="820"/>
      <c r="M14" s="796"/>
      <c r="N14" s="796"/>
      <c r="O14" s="796"/>
      <c r="P14" s="796"/>
      <c r="Q14" s="756"/>
      <c r="R14" s="756"/>
    </row>
    <row r="15" spans="1:19" s="178" customFormat="1" ht="51" customHeight="1" x14ac:dyDescent="0.25">
      <c r="A15" s="795"/>
      <c r="B15" s="795"/>
      <c r="C15" s="795"/>
      <c r="D15" s="715"/>
      <c r="E15" s="1001"/>
      <c r="F15" s="715"/>
      <c r="G15" s="193" t="s">
        <v>143</v>
      </c>
      <c r="H15" s="715"/>
      <c r="I15" s="193">
        <v>50</v>
      </c>
      <c r="J15" s="715"/>
      <c r="K15" s="798"/>
      <c r="L15" s="798"/>
      <c r="M15" s="797"/>
      <c r="N15" s="797"/>
      <c r="O15" s="797"/>
      <c r="P15" s="797"/>
      <c r="Q15" s="715"/>
      <c r="R15" s="715"/>
    </row>
    <row r="16" spans="1:19" s="178" customFormat="1" ht="52.5" customHeight="1" x14ac:dyDescent="0.25">
      <c r="A16" s="729">
        <v>3</v>
      </c>
      <c r="B16" s="729">
        <v>1</v>
      </c>
      <c r="C16" s="729">
        <v>4</v>
      </c>
      <c r="D16" s="714">
        <v>5</v>
      </c>
      <c r="E16" s="999" t="s">
        <v>636</v>
      </c>
      <c r="F16" s="714" t="s">
        <v>637</v>
      </c>
      <c r="G16" s="193" t="s">
        <v>143</v>
      </c>
      <c r="H16" s="714" t="s">
        <v>627</v>
      </c>
      <c r="I16" s="106" t="s">
        <v>200</v>
      </c>
      <c r="J16" s="714" t="s">
        <v>638</v>
      </c>
      <c r="K16" s="780" t="s">
        <v>639</v>
      </c>
      <c r="L16" s="780"/>
      <c r="M16" s="773">
        <v>24157.4</v>
      </c>
      <c r="N16" s="773"/>
      <c r="O16" s="773">
        <v>24157.4</v>
      </c>
      <c r="P16" s="773"/>
      <c r="Q16" s="714" t="s">
        <v>629</v>
      </c>
      <c r="R16" s="714" t="s">
        <v>640</v>
      </c>
    </row>
    <row r="17" spans="1:19" s="178" customFormat="1" ht="52.5" customHeight="1" x14ac:dyDescent="0.25">
      <c r="A17" s="795"/>
      <c r="B17" s="795"/>
      <c r="C17" s="795"/>
      <c r="D17" s="715"/>
      <c r="E17" s="1001"/>
      <c r="F17" s="715"/>
      <c r="G17" s="193" t="s">
        <v>224</v>
      </c>
      <c r="H17" s="715"/>
      <c r="I17" s="106" t="s">
        <v>151</v>
      </c>
      <c r="J17" s="715"/>
      <c r="K17" s="798"/>
      <c r="L17" s="798"/>
      <c r="M17" s="797"/>
      <c r="N17" s="797"/>
      <c r="O17" s="797"/>
      <c r="P17" s="797"/>
      <c r="Q17" s="715"/>
      <c r="R17" s="715"/>
    </row>
    <row r="18" spans="1:19" s="133" customFormat="1" ht="52.5" customHeight="1" x14ac:dyDescent="0.2">
      <c r="A18" s="729">
        <v>4</v>
      </c>
      <c r="B18" s="990">
        <v>1</v>
      </c>
      <c r="C18" s="990">
        <v>4</v>
      </c>
      <c r="D18" s="990">
        <v>5</v>
      </c>
      <c r="E18" s="990" t="s">
        <v>641</v>
      </c>
      <c r="F18" s="990" t="s">
        <v>642</v>
      </c>
      <c r="G18" s="198" t="s">
        <v>643</v>
      </c>
      <c r="H18" s="192" t="s">
        <v>109</v>
      </c>
      <c r="I18" s="192">
        <v>25</v>
      </c>
      <c r="J18" s="990" t="s">
        <v>644</v>
      </c>
      <c r="K18" s="990" t="s">
        <v>130</v>
      </c>
      <c r="L18" s="990"/>
      <c r="M18" s="996">
        <v>39884.9</v>
      </c>
      <c r="N18" s="993"/>
      <c r="O18" s="996">
        <v>39884.9</v>
      </c>
      <c r="P18" s="996"/>
      <c r="Q18" s="990" t="s">
        <v>645</v>
      </c>
      <c r="R18" s="990" t="s">
        <v>646</v>
      </c>
      <c r="S18" s="223"/>
    </row>
    <row r="19" spans="1:19" s="133" customFormat="1" ht="54" customHeight="1" x14ac:dyDescent="0.2">
      <c r="A19" s="730"/>
      <c r="B19" s="991"/>
      <c r="C19" s="991"/>
      <c r="D19" s="991"/>
      <c r="E19" s="991"/>
      <c r="F19" s="991"/>
      <c r="G19" s="198" t="s">
        <v>647</v>
      </c>
      <c r="H19" s="192" t="s">
        <v>109</v>
      </c>
      <c r="I19" s="192">
        <v>25</v>
      </c>
      <c r="J19" s="991"/>
      <c r="K19" s="991"/>
      <c r="L19" s="991"/>
      <c r="M19" s="997"/>
      <c r="N19" s="994"/>
      <c r="O19" s="997"/>
      <c r="P19" s="997"/>
      <c r="Q19" s="991"/>
      <c r="R19" s="991"/>
      <c r="S19" s="223"/>
    </row>
    <row r="20" spans="1:19" s="133" customFormat="1" ht="56.25" customHeight="1" x14ac:dyDescent="0.2">
      <c r="A20" s="730"/>
      <c r="B20" s="991"/>
      <c r="C20" s="991"/>
      <c r="D20" s="991"/>
      <c r="E20" s="991"/>
      <c r="F20" s="991"/>
      <c r="G20" s="198" t="s">
        <v>648</v>
      </c>
      <c r="H20" s="192" t="s">
        <v>109</v>
      </c>
      <c r="I20" s="192">
        <v>25</v>
      </c>
      <c r="J20" s="991"/>
      <c r="K20" s="991"/>
      <c r="L20" s="991"/>
      <c r="M20" s="997"/>
      <c r="N20" s="994"/>
      <c r="O20" s="997"/>
      <c r="P20" s="997"/>
      <c r="Q20" s="991"/>
      <c r="R20" s="991"/>
      <c r="S20" s="223"/>
    </row>
    <row r="21" spans="1:19" s="133" customFormat="1" ht="59.25" customHeight="1" x14ac:dyDescent="0.2">
      <c r="A21" s="730"/>
      <c r="B21" s="991"/>
      <c r="C21" s="991"/>
      <c r="D21" s="991"/>
      <c r="E21" s="991"/>
      <c r="F21" s="991"/>
      <c r="G21" s="198" t="s">
        <v>143</v>
      </c>
      <c r="H21" s="192" t="s">
        <v>109</v>
      </c>
      <c r="I21" s="192">
        <v>100</v>
      </c>
      <c r="J21" s="991"/>
      <c r="K21" s="991"/>
      <c r="L21" s="991"/>
      <c r="M21" s="997"/>
      <c r="N21" s="994"/>
      <c r="O21" s="997"/>
      <c r="P21" s="997"/>
      <c r="Q21" s="991"/>
      <c r="R21" s="991"/>
      <c r="S21" s="223"/>
    </row>
    <row r="22" spans="1:19" s="177" customFormat="1" ht="57.75" customHeight="1" x14ac:dyDescent="0.25">
      <c r="A22" s="795"/>
      <c r="B22" s="992"/>
      <c r="C22" s="992"/>
      <c r="D22" s="992"/>
      <c r="E22" s="992"/>
      <c r="F22" s="992"/>
      <c r="G22" s="193" t="s">
        <v>649</v>
      </c>
      <c r="H22" s="194" t="s">
        <v>649</v>
      </c>
      <c r="I22" s="106" t="s">
        <v>38</v>
      </c>
      <c r="J22" s="992"/>
      <c r="K22" s="992"/>
      <c r="L22" s="992"/>
      <c r="M22" s="998"/>
      <c r="N22" s="995"/>
      <c r="O22" s="998"/>
      <c r="P22" s="998"/>
      <c r="Q22" s="992"/>
      <c r="R22" s="992"/>
      <c r="S22" s="176"/>
    </row>
    <row r="23" spans="1:19" s="178" customFormat="1" x14ac:dyDescent="0.25">
      <c r="M23" s="98"/>
      <c r="N23" s="98"/>
      <c r="O23" s="98"/>
      <c r="P23" s="98"/>
    </row>
    <row r="24" spans="1:19" s="178" customFormat="1" x14ac:dyDescent="0.25">
      <c r="M24" s="98"/>
      <c r="N24" s="98"/>
      <c r="O24" s="98"/>
      <c r="P24" s="98"/>
    </row>
    <row r="25" spans="1:19" s="178" customFormat="1" x14ac:dyDescent="0.25">
      <c r="M25" s="98"/>
      <c r="N25" s="808" t="s">
        <v>618</v>
      </c>
      <c r="O25" s="757"/>
      <c r="P25" s="757" t="s">
        <v>619</v>
      </c>
      <c r="Q25" s="758"/>
    </row>
    <row r="26" spans="1:19" s="178" customFormat="1" x14ac:dyDescent="0.25">
      <c r="M26" s="98"/>
      <c r="N26" s="464" t="s">
        <v>620</v>
      </c>
      <c r="O26" s="464" t="s">
        <v>621</v>
      </c>
      <c r="P26" s="464" t="s">
        <v>620</v>
      </c>
      <c r="Q26" s="464" t="s">
        <v>621</v>
      </c>
    </row>
    <row r="27" spans="1:19" s="178" customFormat="1" x14ac:dyDescent="0.25">
      <c r="M27" s="98"/>
      <c r="N27" s="180">
        <v>3</v>
      </c>
      <c r="O27" s="179">
        <v>77670.37</v>
      </c>
      <c r="P27" s="224">
        <v>1</v>
      </c>
      <c r="Q27" s="181">
        <v>39884.9</v>
      </c>
    </row>
    <row r="28" spans="1:19" s="178" customFormat="1" x14ac:dyDescent="0.25">
      <c r="M28" s="98"/>
      <c r="N28" s="98"/>
      <c r="O28" s="98"/>
      <c r="P28" s="98"/>
    </row>
  </sheetData>
  <mergeCells count="79">
    <mergeCell ref="R18:R22"/>
    <mergeCell ref="N25:O25"/>
    <mergeCell ref="P25:Q25"/>
    <mergeCell ref="L18:L22"/>
    <mergeCell ref="M18:M22"/>
    <mergeCell ref="N18:N22"/>
    <mergeCell ref="O18:O22"/>
    <mergeCell ref="P18:P22"/>
    <mergeCell ref="Q18:Q22"/>
    <mergeCell ref="Q16:Q17"/>
    <mergeCell ref="R16:R17"/>
    <mergeCell ref="A18:A22"/>
    <mergeCell ref="B18:B22"/>
    <mergeCell ref="C18:C22"/>
    <mergeCell ref="D18:D22"/>
    <mergeCell ref="E18:E22"/>
    <mergeCell ref="F18:F22"/>
    <mergeCell ref="J18:J22"/>
    <mergeCell ref="K18:K22"/>
    <mergeCell ref="K16:K17"/>
    <mergeCell ref="L16:L17"/>
    <mergeCell ref="M16:M17"/>
    <mergeCell ref="N16:N17"/>
    <mergeCell ref="O16:O17"/>
    <mergeCell ref="P16:P17"/>
    <mergeCell ref="Q12:Q15"/>
    <mergeCell ref="R12:R15"/>
    <mergeCell ref="A16:A17"/>
    <mergeCell ref="B16:B17"/>
    <mergeCell ref="C16:C17"/>
    <mergeCell ref="D16:D17"/>
    <mergeCell ref="E16:E17"/>
    <mergeCell ref="F16:F17"/>
    <mergeCell ref="H16:H17"/>
    <mergeCell ref="J16:J17"/>
    <mergeCell ref="K12:K15"/>
    <mergeCell ref="L12:L15"/>
    <mergeCell ref="M12:M15"/>
    <mergeCell ref="N12:N15"/>
    <mergeCell ref="O12:O15"/>
    <mergeCell ref="P12:P15"/>
    <mergeCell ref="Q7:Q11"/>
    <mergeCell ref="R7:R11"/>
    <mergeCell ref="A12:A15"/>
    <mergeCell ref="B12:B15"/>
    <mergeCell ref="C12:C15"/>
    <mergeCell ref="D12:D15"/>
    <mergeCell ref="E12:E15"/>
    <mergeCell ref="F12:F15"/>
    <mergeCell ref="H12:H15"/>
    <mergeCell ref="J12:J15"/>
    <mergeCell ref="K7:K11"/>
    <mergeCell ref="L7:L11"/>
    <mergeCell ref="M7:M11"/>
    <mergeCell ref="N7:N11"/>
    <mergeCell ref="O7:O11"/>
    <mergeCell ref="P7:P11"/>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S125"/>
  <sheetViews>
    <sheetView zoomScale="60" zoomScaleNormal="60" workbookViewId="0">
      <selection activeCell="A3" sqref="A3"/>
    </sheetView>
  </sheetViews>
  <sheetFormatPr defaultRowHeight="15" x14ac:dyDescent="0.25"/>
  <cols>
    <col min="1" max="1" width="4.7109375" style="90" customWidth="1"/>
    <col min="2" max="2" width="8.85546875" style="90" customWidth="1"/>
    <col min="3" max="3" width="11.42578125" style="90" customWidth="1"/>
    <col min="4" max="4" width="9.7109375" style="90" customWidth="1"/>
    <col min="5" max="5" width="45.7109375" style="90" customWidth="1"/>
    <col min="6" max="6" width="65.7109375" style="90" customWidth="1"/>
    <col min="7" max="7" width="35.7109375" style="90" customWidth="1"/>
    <col min="8" max="8" width="19.28515625" style="90" customWidth="1"/>
    <col min="9" max="9" width="10.42578125" style="90" customWidth="1"/>
    <col min="10" max="10" width="29.7109375" style="90" customWidth="1"/>
    <col min="11" max="11" width="14.28515625" style="90" customWidth="1"/>
    <col min="12" max="12" width="12.7109375" style="90" customWidth="1"/>
    <col min="13" max="16" width="14.7109375" style="92" customWidth="1"/>
    <col min="17" max="17" width="16.7109375" style="90" customWidth="1"/>
    <col min="18" max="18" width="15.7109375" style="90" customWidth="1"/>
    <col min="19" max="19" width="19.5703125" style="90" customWidth="1"/>
    <col min="20" max="258" width="9.140625" style="90"/>
    <col min="259" max="259" width="4.7109375" style="90" bestFit="1" customWidth="1"/>
    <col min="260" max="260" width="9.7109375" style="90" bestFit="1" customWidth="1"/>
    <col min="261" max="261" width="10" style="90" bestFit="1" customWidth="1"/>
    <col min="262" max="262" width="8.85546875" style="90" bestFit="1" customWidth="1"/>
    <col min="263" max="263" width="22.85546875" style="90" customWidth="1"/>
    <col min="264" max="264" width="59.7109375" style="90" bestFit="1" customWidth="1"/>
    <col min="265" max="265" width="57.85546875" style="90" bestFit="1" customWidth="1"/>
    <col min="266" max="266" width="35.28515625" style="90" bestFit="1" customWidth="1"/>
    <col min="267" max="267" width="28.140625" style="90" bestFit="1" customWidth="1"/>
    <col min="268" max="268" width="33.140625" style="90" bestFit="1" customWidth="1"/>
    <col min="269" max="269" width="26" style="90" bestFit="1" customWidth="1"/>
    <col min="270" max="270" width="19.140625" style="90" bestFit="1" customWidth="1"/>
    <col min="271" max="271" width="10.42578125" style="90" customWidth="1"/>
    <col min="272" max="272" width="11.85546875" style="90" customWidth="1"/>
    <col min="273" max="273" width="14.7109375" style="90" customWidth="1"/>
    <col min="274" max="274" width="9" style="90" bestFit="1" customWidth="1"/>
    <col min="275" max="514" width="9.140625" style="90"/>
    <col min="515" max="515" width="4.7109375" style="90" bestFit="1" customWidth="1"/>
    <col min="516" max="516" width="9.7109375" style="90" bestFit="1" customWidth="1"/>
    <col min="517" max="517" width="10" style="90" bestFit="1" customWidth="1"/>
    <col min="518" max="518" width="8.85546875" style="90" bestFit="1" customWidth="1"/>
    <col min="519" max="519" width="22.85546875" style="90" customWidth="1"/>
    <col min="520" max="520" width="59.7109375" style="90" bestFit="1" customWidth="1"/>
    <col min="521" max="521" width="57.85546875" style="90" bestFit="1" customWidth="1"/>
    <col min="522" max="522" width="35.28515625" style="90" bestFit="1" customWidth="1"/>
    <col min="523" max="523" width="28.140625" style="90" bestFit="1" customWidth="1"/>
    <col min="524" max="524" width="33.140625" style="90" bestFit="1" customWidth="1"/>
    <col min="525" max="525" width="26" style="90" bestFit="1" customWidth="1"/>
    <col min="526" max="526" width="19.140625" style="90" bestFit="1" customWidth="1"/>
    <col min="527" max="527" width="10.42578125" style="90" customWidth="1"/>
    <col min="528" max="528" width="11.85546875" style="90" customWidth="1"/>
    <col min="529" max="529" width="14.7109375" style="90" customWidth="1"/>
    <col min="530" max="530" width="9" style="90" bestFit="1" customWidth="1"/>
    <col min="531" max="770" width="9.140625" style="90"/>
    <col min="771" max="771" width="4.7109375" style="90" bestFit="1" customWidth="1"/>
    <col min="772" max="772" width="9.7109375" style="90" bestFit="1" customWidth="1"/>
    <col min="773" max="773" width="10" style="90" bestFit="1" customWidth="1"/>
    <col min="774" max="774" width="8.85546875" style="90" bestFit="1" customWidth="1"/>
    <col min="775" max="775" width="22.85546875" style="90" customWidth="1"/>
    <col min="776" max="776" width="59.7109375" style="90" bestFit="1" customWidth="1"/>
    <col min="777" max="777" width="57.85546875" style="90" bestFit="1" customWidth="1"/>
    <col min="778" max="778" width="35.28515625" style="90" bestFit="1" customWidth="1"/>
    <col min="779" max="779" width="28.140625" style="90" bestFit="1" customWidth="1"/>
    <col min="780" max="780" width="33.140625" style="90" bestFit="1" customWidth="1"/>
    <col min="781" max="781" width="26" style="90" bestFit="1" customWidth="1"/>
    <col min="782" max="782" width="19.140625" style="90" bestFit="1" customWidth="1"/>
    <col min="783" max="783" width="10.42578125" style="90" customWidth="1"/>
    <col min="784" max="784" width="11.85546875" style="90" customWidth="1"/>
    <col min="785" max="785" width="14.7109375" style="90" customWidth="1"/>
    <col min="786" max="786" width="9" style="90" bestFit="1" customWidth="1"/>
    <col min="787" max="1026" width="9.140625" style="90"/>
    <col min="1027" max="1027" width="4.7109375" style="90" bestFit="1" customWidth="1"/>
    <col min="1028" max="1028" width="9.7109375" style="90" bestFit="1" customWidth="1"/>
    <col min="1029" max="1029" width="10" style="90" bestFit="1" customWidth="1"/>
    <col min="1030" max="1030" width="8.85546875" style="90" bestFit="1" customWidth="1"/>
    <col min="1031" max="1031" width="22.85546875" style="90" customWidth="1"/>
    <col min="1032" max="1032" width="59.7109375" style="90" bestFit="1" customWidth="1"/>
    <col min="1033" max="1033" width="57.85546875" style="90" bestFit="1" customWidth="1"/>
    <col min="1034" max="1034" width="35.28515625" style="90" bestFit="1" customWidth="1"/>
    <col min="1035" max="1035" width="28.140625" style="90" bestFit="1" customWidth="1"/>
    <col min="1036" max="1036" width="33.140625" style="90" bestFit="1" customWidth="1"/>
    <col min="1037" max="1037" width="26" style="90" bestFit="1" customWidth="1"/>
    <col min="1038" max="1038" width="19.140625" style="90" bestFit="1" customWidth="1"/>
    <col min="1039" max="1039" width="10.42578125" style="90" customWidth="1"/>
    <col min="1040" max="1040" width="11.85546875" style="90" customWidth="1"/>
    <col min="1041" max="1041" width="14.7109375" style="90" customWidth="1"/>
    <col min="1042" max="1042" width="9" style="90" bestFit="1" customWidth="1"/>
    <col min="1043" max="1282" width="9.140625" style="90"/>
    <col min="1283" max="1283" width="4.7109375" style="90" bestFit="1" customWidth="1"/>
    <col min="1284" max="1284" width="9.7109375" style="90" bestFit="1" customWidth="1"/>
    <col min="1285" max="1285" width="10" style="90" bestFit="1" customWidth="1"/>
    <col min="1286" max="1286" width="8.85546875" style="90" bestFit="1" customWidth="1"/>
    <col min="1287" max="1287" width="22.85546875" style="90" customWidth="1"/>
    <col min="1288" max="1288" width="59.7109375" style="90" bestFit="1" customWidth="1"/>
    <col min="1289" max="1289" width="57.85546875" style="90" bestFit="1" customWidth="1"/>
    <col min="1290" max="1290" width="35.28515625" style="90" bestFit="1" customWidth="1"/>
    <col min="1291" max="1291" width="28.140625" style="90" bestFit="1" customWidth="1"/>
    <col min="1292" max="1292" width="33.140625" style="90" bestFit="1" customWidth="1"/>
    <col min="1293" max="1293" width="26" style="90" bestFit="1" customWidth="1"/>
    <col min="1294" max="1294" width="19.140625" style="90" bestFit="1" customWidth="1"/>
    <col min="1295" max="1295" width="10.42578125" style="90" customWidth="1"/>
    <col min="1296" max="1296" width="11.85546875" style="90" customWidth="1"/>
    <col min="1297" max="1297" width="14.7109375" style="90" customWidth="1"/>
    <col min="1298" max="1298" width="9" style="90" bestFit="1" customWidth="1"/>
    <col min="1299" max="1538" width="9.140625" style="90"/>
    <col min="1539" max="1539" width="4.7109375" style="90" bestFit="1" customWidth="1"/>
    <col min="1540" max="1540" width="9.7109375" style="90" bestFit="1" customWidth="1"/>
    <col min="1541" max="1541" width="10" style="90" bestFit="1" customWidth="1"/>
    <col min="1542" max="1542" width="8.85546875" style="90" bestFit="1" customWidth="1"/>
    <col min="1543" max="1543" width="22.85546875" style="90" customWidth="1"/>
    <col min="1544" max="1544" width="59.7109375" style="90" bestFit="1" customWidth="1"/>
    <col min="1545" max="1545" width="57.85546875" style="90" bestFit="1" customWidth="1"/>
    <col min="1546" max="1546" width="35.28515625" style="90" bestFit="1" customWidth="1"/>
    <col min="1547" max="1547" width="28.140625" style="90" bestFit="1" customWidth="1"/>
    <col min="1548" max="1548" width="33.140625" style="90" bestFit="1" customWidth="1"/>
    <col min="1549" max="1549" width="26" style="90" bestFit="1" customWidth="1"/>
    <col min="1550" max="1550" width="19.140625" style="90" bestFit="1" customWidth="1"/>
    <col min="1551" max="1551" width="10.42578125" style="90" customWidth="1"/>
    <col min="1552" max="1552" width="11.85546875" style="90" customWidth="1"/>
    <col min="1553" max="1553" width="14.7109375" style="90" customWidth="1"/>
    <col min="1554" max="1554" width="9" style="90" bestFit="1" customWidth="1"/>
    <col min="1555" max="1794" width="9.140625" style="90"/>
    <col min="1795" max="1795" width="4.7109375" style="90" bestFit="1" customWidth="1"/>
    <col min="1796" max="1796" width="9.7109375" style="90" bestFit="1" customWidth="1"/>
    <col min="1797" max="1797" width="10" style="90" bestFit="1" customWidth="1"/>
    <col min="1798" max="1798" width="8.85546875" style="90" bestFit="1" customWidth="1"/>
    <col min="1799" max="1799" width="22.85546875" style="90" customWidth="1"/>
    <col min="1800" max="1800" width="59.7109375" style="90" bestFit="1" customWidth="1"/>
    <col min="1801" max="1801" width="57.85546875" style="90" bestFit="1" customWidth="1"/>
    <col min="1802" max="1802" width="35.28515625" style="90" bestFit="1" customWidth="1"/>
    <col min="1803" max="1803" width="28.140625" style="90" bestFit="1" customWidth="1"/>
    <col min="1804" max="1804" width="33.140625" style="90" bestFit="1" customWidth="1"/>
    <col min="1805" max="1805" width="26" style="90" bestFit="1" customWidth="1"/>
    <col min="1806" max="1806" width="19.140625" style="90" bestFit="1" customWidth="1"/>
    <col min="1807" max="1807" width="10.42578125" style="90" customWidth="1"/>
    <col min="1808" max="1808" width="11.85546875" style="90" customWidth="1"/>
    <col min="1809" max="1809" width="14.7109375" style="90" customWidth="1"/>
    <col min="1810" max="1810" width="9" style="90" bestFit="1" customWidth="1"/>
    <col min="1811" max="2050" width="9.140625" style="90"/>
    <col min="2051" max="2051" width="4.7109375" style="90" bestFit="1" customWidth="1"/>
    <col min="2052" max="2052" width="9.7109375" style="90" bestFit="1" customWidth="1"/>
    <col min="2053" max="2053" width="10" style="90" bestFit="1" customWidth="1"/>
    <col min="2054" max="2054" width="8.85546875" style="90" bestFit="1" customWidth="1"/>
    <col min="2055" max="2055" width="22.85546875" style="90" customWidth="1"/>
    <col min="2056" max="2056" width="59.7109375" style="90" bestFit="1" customWidth="1"/>
    <col min="2057" max="2057" width="57.85546875" style="90" bestFit="1" customWidth="1"/>
    <col min="2058" max="2058" width="35.28515625" style="90" bestFit="1" customWidth="1"/>
    <col min="2059" max="2059" width="28.140625" style="90" bestFit="1" customWidth="1"/>
    <col min="2060" max="2060" width="33.140625" style="90" bestFit="1" customWidth="1"/>
    <col min="2061" max="2061" width="26" style="90" bestFit="1" customWidth="1"/>
    <col min="2062" max="2062" width="19.140625" style="90" bestFit="1" customWidth="1"/>
    <col min="2063" max="2063" width="10.42578125" style="90" customWidth="1"/>
    <col min="2064" max="2064" width="11.85546875" style="90" customWidth="1"/>
    <col min="2065" max="2065" width="14.7109375" style="90" customWidth="1"/>
    <col min="2066" max="2066" width="9" style="90" bestFit="1" customWidth="1"/>
    <col min="2067" max="2306" width="9.140625" style="90"/>
    <col min="2307" max="2307" width="4.7109375" style="90" bestFit="1" customWidth="1"/>
    <col min="2308" max="2308" width="9.7109375" style="90" bestFit="1" customWidth="1"/>
    <col min="2309" max="2309" width="10" style="90" bestFit="1" customWidth="1"/>
    <col min="2310" max="2310" width="8.85546875" style="90" bestFit="1" customWidth="1"/>
    <col min="2311" max="2311" width="22.85546875" style="90" customWidth="1"/>
    <col min="2312" max="2312" width="59.7109375" style="90" bestFit="1" customWidth="1"/>
    <col min="2313" max="2313" width="57.85546875" style="90" bestFit="1" customWidth="1"/>
    <col min="2314" max="2314" width="35.28515625" style="90" bestFit="1" customWidth="1"/>
    <col min="2315" max="2315" width="28.140625" style="90" bestFit="1" customWidth="1"/>
    <col min="2316" max="2316" width="33.140625" style="90" bestFit="1" customWidth="1"/>
    <col min="2317" max="2317" width="26" style="90" bestFit="1" customWidth="1"/>
    <col min="2318" max="2318" width="19.140625" style="90" bestFit="1" customWidth="1"/>
    <col min="2319" max="2319" width="10.42578125" style="90" customWidth="1"/>
    <col min="2320" max="2320" width="11.85546875" style="90" customWidth="1"/>
    <col min="2321" max="2321" width="14.7109375" style="90" customWidth="1"/>
    <col min="2322" max="2322" width="9" style="90" bestFit="1" customWidth="1"/>
    <col min="2323" max="2562" width="9.140625" style="90"/>
    <col min="2563" max="2563" width="4.7109375" style="90" bestFit="1" customWidth="1"/>
    <col min="2564" max="2564" width="9.7109375" style="90" bestFit="1" customWidth="1"/>
    <col min="2565" max="2565" width="10" style="90" bestFit="1" customWidth="1"/>
    <col min="2566" max="2566" width="8.85546875" style="90" bestFit="1" customWidth="1"/>
    <col min="2567" max="2567" width="22.85546875" style="90" customWidth="1"/>
    <col min="2568" max="2568" width="59.7109375" style="90" bestFit="1" customWidth="1"/>
    <col min="2569" max="2569" width="57.85546875" style="90" bestFit="1" customWidth="1"/>
    <col min="2570" max="2570" width="35.28515625" style="90" bestFit="1" customWidth="1"/>
    <col min="2571" max="2571" width="28.140625" style="90" bestFit="1" customWidth="1"/>
    <col min="2572" max="2572" width="33.140625" style="90" bestFit="1" customWidth="1"/>
    <col min="2573" max="2573" width="26" style="90" bestFit="1" customWidth="1"/>
    <col min="2574" max="2574" width="19.140625" style="90" bestFit="1" customWidth="1"/>
    <col min="2575" max="2575" width="10.42578125" style="90" customWidth="1"/>
    <col min="2576" max="2576" width="11.85546875" style="90" customWidth="1"/>
    <col min="2577" max="2577" width="14.7109375" style="90" customWidth="1"/>
    <col min="2578" max="2578" width="9" style="90" bestFit="1" customWidth="1"/>
    <col min="2579" max="2818" width="9.140625" style="90"/>
    <col min="2819" max="2819" width="4.7109375" style="90" bestFit="1" customWidth="1"/>
    <col min="2820" max="2820" width="9.7109375" style="90" bestFit="1" customWidth="1"/>
    <col min="2821" max="2821" width="10" style="90" bestFit="1" customWidth="1"/>
    <col min="2822" max="2822" width="8.85546875" style="90" bestFit="1" customWidth="1"/>
    <col min="2823" max="2823" width="22.85546875" style="90" customWidth="1"/>
    <col min="2824" max="2824" width="59.7109375" style="90" bestFit="1" customWidth="1"/>
    <col min="2825" max="2825" width="57.85546875" style="90" bestFit="1" customWidth="1"/>
    <col min="2826" max="2826" width="35.28515625" style="90" bestFit="1" customWidth="1"/>
    <col min="2827" max="2827" width="28.140625" style="90" bestFit="1" customWidth="1"/>
    <col min="2828" max="2828" width="33.140625" style="90" bestFit="1" customWidth="1"/>
    <col min="2829" max="2829" width="26" style="90" bestFit="1" customWidth="1"/>
    <col min="2830" max="2830" width="19.140625" style="90" bestFit="1" customWidth="1"/>
    <col min="2831" max="2831" width="10.42578125" style="90" customWidth="1"/>
    <col min="2832" max="2832" width="11.85546875" style="90" customWidth="1"/>
    <col min="2833" max="2833" width="14.7109375" style="90" customWidth="1"/>
    <col min="2834" max="2834" width="9" style="90" bestFit="1" customWidth="1"/>
    <col min="2835" max="3074" width="9.140625" style="90"/>
    <col min="3075" max="3075" width="4.7109375" style="90" bestFit="1" customWidth="1"/>
    <col min="3076" max="3076" width="9.7109375" style="90" bestFit="1" customWidth="1"/>
    <col min="3077" max="3077" width="10" style="90" bestFit="1" customWidth="1"/>
    <col min="3078" max="3078" width="8.85546875" style="90" bestFit="1" customWidth="1"/>
    <col min="3079" max="3079" width="22.85546875" style="90" customWidth="1"/>
    <col min="3080" max="3080" width="59.7109375" style="90" bestFit="1" customWidth="1"/>
    <col min="3081" max="3081" width="57.85546875" style="90" bestFit="1" customWidth="1"/>
    <col min="3082" max="3082" width="35.28515625" style="90" bestFit="1" customWidth="1"/>
    <col min="3083" max="3083" width="28.140625" style="90" bestFit="1" customWidth="1"/>
    <col min="3084" max="3084" width="33.140625" style="90" bestFit="1" customWidth="1"/>
    <col min="3085" max="3085" width="26" style="90" bestFit="1" customWidth="1"/>
    <col min="3086" max="3086" width="19.140625" style="90" bestFit="1" customWidth="1"/>
    <col min="3087" max="3087" width="10.42578125" style="90" customWidth="1"/>
    <col min="3088" max="3088" width="11.85546875" style="90" customWidth="1"/>
    <col min="3089" max="3089" width="14.7109375" style="90" customWidth="1"/>
    <col min="3090" max="3090" width="9" style="90" bestFit="1" customWidth="1"/>
    <col min="3091" max="3330" width="9.140625" style="90"/>
    <col min="3331" max="3331" width="4.7109375" style="90" bestFit="1" customWidth="1"/>
    <col min="3332" max="3332" width="9.7109375" style="90" bestFit="1" customWidth="1"/>
    <col min="3333" max="3333" width="10" style="90" bestFit="1" customWidth="1"/>
    <col min="3334" max="3334" width="8.85546875" style="90" bestFit="1" customWidth="1"/>
    <col min="3335" max="3335" width="22.85546875" style="90" customWidth="1"/>
    <col min="3336" max="3336" width="59.7109375" style="90" bestFit="1" customWidth="1"/>
    <col min="3337" max="3337" width="57.85546875" style="90" bestFit="1" customWidth="1"/>
    <col min="3338" max="3338" width="35.28515625" style="90" bestFit="1" customWidth="1"/>
    <col min="3339" max="3339" width="28.140625" style="90" bestFit="1" customWidth="1"/>
    <col min="3340" max="3340" width="33.140625" style="90" bestFit="1" customWidth="1"/>
    <col min="3341" max="3341" width="26" style="90" bestFit="1" customWidth="1"/>
    <col min="3342" max="3342" width="19.140625" style="90" bestFit="1" customWidth="1"/>
    <col min="3343" max="3343" width="10.42578125" style="90" customWidth="1"/>
    <col min="3344" max="3344" width="11.85546875" style="90" customWidth="1"/>
    <col min="3345" max="3345" width="14.7109375" style="90" customWidth="1"/>
    <col min="3346" max="3346" width="9" style="90" bestFit="1" customWidth="1"/>
    <col min="3347" max="3586" width="9.140625" style="90"/>
    <col min="3587" max="3587" width="4.7109375" style="90" bestFit="1" customWidth="1"/>
    <col min="3588" max="3588" width="9.7109375" style="90" bestFit="1" customWidth="1"/>
    <col min="3589" max="3589" width="10" style="90" bestFit="1" customWidth="1"/>
    <col min="3590" max="3590" width="8.85546875" style="90" bestFit="1" customWidth="1"/>
    <col min="3591" max="3591" width="22.85546875" style="90" customWidth="1"/>
    <col min="3592" max="3592" width="59.7109375" style="90" bestFit="1" customWidth="1"/>
    <col min="3593" max="3593" width="57.85546875" style="90" bestFit="1" customWidth="1"/>
    <col min="3594" max="3594" width="35.28515625" style="90" bestFit="1" customWidth="1"/>
    <col min="3595" max="3595" width="28.140625" style="90" bestFit="1" customWidth="1"/>
    <col min="3596" max="3596" width="33.140625" style="90" bestFit="1" customWidth="1"/>
    <col min="3597" max="3597" width="26" style="90" bestFit="1" customWidth="1"/>
    <col min="3598" max="3598" width="19.140625" style="90" bestFit="1" customWidth="1"/>
    <col min="3599" max="3599" width="10.42578125" style="90" customWidth="1"/>
    <col min="3600" max="3600" width="11.85546875" style="90" customWidth="1"/>
    <col min="3601" max="3601" width="14.7109375" style="90" customWidth="1"/>
    <col min="3602" max="3602" width="9" style="90" bestFit="1" customWidth="1"/>
    <col min="3603" max="3842" width="9.140625" style="90"/>
    <col min="3843" max="3843" width="4.7109375" style="90" bestFit="1" customWidth="1"/>
    <col min="3844" max="3844" width="9.7109375" style="90" bestFit="1" customWidth="1"/>
    <col min="3845" max="3845" width="10" style="90" bestFit="1" customWidth="1"/>
    <col min="3846" max="3846" width="8.85546875" style="90" bestFit="1" customWidth="1"/>
    <col min="3847" max="3847" width="22.85546875" style="90" customWidth="1"/>
    <col min="3848" max="3848" width="59.7109375" style="90" bestFit="1" customWidth="1"/>
    <col min="3849" max="3849" width="57.85546875" style="90" bestFit="1" customWidth="1"/>
    <col min="3850" max="3850" width="35.28515625" style="90" bestFit="1" customWidth="1"/>
    <col min="3851" max="3851" width="28.140625" style="90" bestFit="1" customWidth="1"/>
    <col min="3852" max="3852" width="33.140625" style="90" bestFit="1" customWidth="1"/>
    <col min="3853" max="3853" width="26" style="90" bestFit="1" customWidth="1"/>
    <col min="3854" max="3854" width="19.140625" style="90" bestFit="1" customWidth="1"/>
    <col min="3855" max="3855" width="10.42578125" style="90" customWidth="1"/>
    <col min="3856" max="3856" width="11.85546875" style="90" customWidth="1"/>
    <col min="3857" max="3857" width="14.7109375" style="90" customWidth="1"/>
    <col min="3858" max="3858" width="9" style="90" bestFit="1" customWidth="1"/>
    <col min="3859" max="4098" width="9.140625" style="90"/>
    <col min="4099" max="4099" width="4.7109375" style="90" bestFit="1" customWidth="1"/>
    <col min="4100" max="4100" width="9.7109375" style="90" bestFit="1" customWidth="1"/>
    <col min="4101" max="4101" width="10" style="90" bestFit="1" customWidth="1"/>
    <col min="4102" max="4102" width="8.85546875" style="90" bestFit="1" customWidth="1"/>
    <col min="4103" max="4103" width="22.85546875" style="90" customWidth="1"/>
    <col min="4104" max="4104" width="59.7109375" style="90" bestFit="1" customWidth="1"/>
    <col min="4105" max="4105" width="57.85546875" style="90" bestFit="1" customWidth="1"/>
    <col min="4106" max="4106" width="35.28515625" style="90" bestFit="1" customWidth="1"/>
    <col min="4107" max="4107" width="28.140625" style="90" bestFit="1" customWidth="1"/>
    <col min="4108" max="4108" width="33.140625" style="90" bestFit="1" customWidth="1"/>
    <col min="4109" max="4109" width="26" style="90" bestFit="1" customWidth="1"/>
    <col min="4110" max="4110" width="19.140625" style="90" bestFit="1" customWidth="1"/>
    <col min="4111" max="4111" width="10.42578125" style="90" customWidth="1"/>
    <col min="4112" max="4112" width="11.85546875" style="90" customWidth="1"/>
    <col min="4113" max="4113" width="14.7109375" style="90" customWidth="1"/>
    <col min="4114" max="4114" width="9" style="90" bestFit="1" customWidth="1"/>
    <col min="4115" max="4354" width="9.140625" style="90"/>
    <col min="4355" max="4355" width="4.7109375" style="90" bestFit="1" customWidth="1"/>
    <col min="4356" max="4356" width="9.7109375" style="90" bestFit="1" customWidth="1"/>
    <col min="4357" max="4357" width="10" style="90" bestFit="1" customWidth="1"/>
    <col min="4358" max="4358" width="8.85546875" style="90" bestFit="1" customWidth="1"/>
    <col min="4359" max="4359" width="22.85546875" style="90" customWidth="1"/>
    <col min="4360" max="4360" width="59.7109375" style="90" bestFit="1" customWidth="1"/>
    <col min="4361" max="4361" width="57.85546875" style="90" bestFit="1" customWidth="1"/>
    <col min="4362" max="4362" width="35.28515625" style="90" bestFit="1" customWidth="1"/>
    <col min="4363" max="4363" width="28.140625" style="90" bestFit="1" customWidth="1"/>
    <col min="4364" max="4364" width="33.140625" style="90" bestFit="1" customWidth="1"/>
    <col min="4365" max="4365" width="26" style="90" bestFit="1" customWidth="1"/>
    <col min="4366" max="4366" width="19.140625" style="90" bestFit="1" customWidth="1"/>
    <col min="4367" max="4367" width="10.42578125" style="90" customWidth="1"/>
    <col min="4368" max="4368" width="11.85546875" style="90" customWidth="1"/>
    <col min="4369" max="4369" width="14.7109375" style="90" customWidth="1"/>
    <col min="4370" max="4370" width="9" style="90" bestFit="1" customWidth="1"/>
    <col min="4371" max="4610" width="9.140625" style="90"/>
    <col min="4611" max="4611" width="4.7109375" style="90" bestFit="1" customWidth="1"/>
    <col min="4612" max="4612" width="9.7109375" style="90" bestFit="1" customWidth="1"/>
    <col min="4613" max="4613" width="10" style="90" bestFit="1" customWidth="1"/>
    <col min="4614" max="4614" width="8.85546875" style="90" bestFit="1" customWidth="1"/>
    <col min="4615" max="4615" width="22.85546875" style="90" customWidth="1"/>
    <col min="4616" max="4616" width="59.7109375" style="90" bestFit="1" customWidth="1"/>
    <col min="4617" max="4617" width="57.85546875" style="90" bestFit="1" customWidth="1"/>
    <col min="4618" max="4618" width="35.28515625" style="90" bestFit="1" customWidth="1"/>
    <col min="4619" max="4619" width="28.140625" style="90" bestFit="1" customWidth="1"/>
    <col min="4620" max="4620" width="33.140625" style="90" bestFit="1" customWidth="1"/>
    <col min="4621" max="4621" width="26" style="90" bestFit="1" customWidth="1"/>
    <col min="4622" max="4622" width="19.140625" style="90" bestFit="1" customWidth="1"/>
    <col min="4623" max="4623" width="10.42578125" style="90" customWidth="1"/>
    <col min="4624" max="4624" width="11.85546875" style="90" customWidth="1"/>
    <col min="4625" max="4625" width="14.7109375" style="90" customWidth="1"/>
    <col min="4626" max="4626" width="9" style="90" bestFit="1" customWidth="1"/>
    <col min="4627" max="4866" width="9.140625" style="90"/>
    <col min="4867" max="4867" width="4.7109375" style="90" bestFit="1" customWidth="1"/>
    <col min="4868" max="4868" width="9.7109375" style="90" bestFit="1" customWidth="1"/>
    <col min="4869" max="4869" width="10" style="90" bestFit="1" customWidth="1"/>
    <col min="4870" max="4870" width="8.85546875" style="90" bestFit="1" customWidth="1"/>
    <col min="4871" max="4871" width="22.85546875" style="90" customWidth="1"/>
    <col min="4872" max="4872" width="59.7109375" style="90" bestFit="1" customWidth="1"/>
    <col min="4873" max="4873" width="57.85546875" style="90" bestFit="1" customWidth="1"/>
    <col min="4874" max="4874" width="35.28515625" style="90" bestFit="1" customWidth="1"/>
    <col min="4875" max="4875" width="28.140625" style="90" bestFit="1" customWidth="1"/>
    <col min="4876" max="4876" width="33.140625" style="90" bestFit="1" customWidth="1"/>
    <col min="4877" max="4877" width="26" style="90" bestFit="1" customWidth="1"/>
    <col min="4878" max="4878" width="19.140625" style="90" bestFit="1" customWidth="1"/>
    <col min="4879" max="4879" width="10.42578125" style="90" customWidth="1"/>
    <col min="4880" max="4880" width="11.85546875" style="90" customWidth="1"/>
    <col min="4881" max="4881" width="14.7109375" style="90" customWidth="1"/>
    <col min="4882" max="4882" width="9" style="90" bestFit="1" customWidth="1"/>
    <col min="4883" max="5122" width="9.140625" style="90"/>
    <col min="5123" max="5123" width="4.7109375" style="90" bestFit="1" customWidth="1"/>
    <col min="5124" max="5124" width="9.7109375" style="90" bestFit="1" customWidth="1"/>
    <col min="5125" max="5125" width="10" style="90" bestFit="1" customWidth="1"/>
    <col min="5126" max="5126" width="8.85546875" style="90" bestFit="1" customWidth="1"/>
    <col min="5127" max="5127" width="22.85546875" style="90" customWidth="1"/>
    <col min="5128" max="5128" width="59.7109375" style="90" bestFit="1" customWidth="1"/>
    <col min="5129" max="5129" width="57.85546875" style="90" bestFit="1" customWidth="1"/>
    <col min="5130" max="5130" width="35.28515625" style="90" bestFit="1" customWidth="1"/>
    <col min="5131" max="5131" width="28.140625" style="90" bestFit="1" customWidth="1"/>
    <col min="5132" max="5132" width="33.140625" style="90" bestFit="1" customWidth="1"/>
    <col min="5133" max="5133" width="26" style="90" bestFit="1" customWidth="1"/>
    <col min="5134" max="5134" width="19.140625" style="90" bestFit="1" customWidth="1"/>
    <col min="5135" max="5135" width="10.42578125" style="90" customWidth="1"/>
    <col min="5136" max="5136" width="11.85546875" style="90" customWidth="1"/>
    <col min="5137" max="5137" width="14.7109375" style="90" customWidth="1"/>
    <col min="5138" max="5138" width="9" style="90" bestFit="1" customWidth="1"/>
    <col min="5139" max="5378" width="9.140625" style="90"/>
    <col min="5379" max="5379" width="4.7109375" style="90" bestFit="1" customWidth="1"/>
    <col min="5380" max="5380" width="9.7109375" style="90" bestFit="1" customWidth="1"/>
    <col min="5381" max="5381" width="10" style="90" bestFit="1" customWidth="1"/>
    <col min="5382" max="5382" width="8.85546875" style="90" bestFit="1" customWidth="1"/>
    <col min="5383" max="5383" width="22.85546875" style="90" customWidth="1"/>
    <col min="5384" max="5384" width="59.7109375" style="90" bestFit="1" customWidth="1"/>
    <col min="5385" max="5385" width="57.85546875" style="90" bestFit="1" customWidth="1"/>
    <col min="5386" max="5386" width="35.28515625" style="90" bestFit="1" customWidth="1"/>
    <col min="5387" max="5387" width="28.140625" style="90" bestFit="1" customWidth="1"/>
    <col min="5388" max="5388" width="33.140625" style="90" bestFit="1" customWidth="1"/>
    <col min="5389" max="5389" width="26" style="90" bestFit="1" customWidth="1"/>
    <col min="5390" max="5390" width="19.140625" style="90" bestFit="1" customWidth="1"/>
    <col min="5391" max="5391" width="10.42578125" style="90" customWidth="1"/>
    <col min="5392" max="5392" width="11.85546875" style="90" customWidth="1"/>
    <col min="5393" max="5393" width="14.7109375" style="90" customWidth="1"/>
    <col min="5394" max="5394" width="9" style="90" bestFit="1" customWidth="1"/>
    <col min="5395" max="5634" width="9.140625" style="90"/>
    <col min="5635" max="5635" width="4.7109375" style="90" bestFit="1" customWidth="1"/>
    <col min="5636" max="5636" width="9.7109375" style="90" bestFit="1" customWidth="1"/>
    <col min="5637" max="5637" width="10" style="90" bestFit="1" customWidth="1"/>
    <col min="5638" max="5638" width="8.85546875" style="90" bestFit="1" customWidth="1"/>
    <col min="5639" max="5639" width="22.85546875" style="90" customWidth="1"/>
    <col min="5640" max="5640" width="59.7109375" style="90" bestFit="1" customWidth="1"/>
    <col min="5641" max="5641" width="57.85546875" style="90" bestFit="1" customWidth="1"/>
    <col min="5642" max="5642" width="35.28515625" style="90" bestFit="1" customWidth="1"/>
    <col min="5643" max="5643" width="28.140625" style="90" bestFit="1" customWidth="1"/>
    <col min="5644" max="5644" width="33.140625" style="90" bestFit="1" customWidth="1"/>
    <col min="5645" max="5645" width="26" style="90" bestFit="1" customWidth="1"/>
    <col min="5646" max="5646" width="19.140625" style="90" bestFit="1" customWidth="1"/>
    <col min="5647" max="5647" width="10.42578125" style="90" customWidth="1"/>
    <col min="5648" max="5648" width="11.85546875" style="90" customWidth="1"/>
    <col min="5649" max="5649" width="14.7109375" style="90" customWidth="1"/>
    <col min="5650" max="5650" width="9" style="90" bestFit="1" customWidth="1"/>
    <col min="5651" max="5890" width="9.140625" style="90"/>
    <col min="5891" max="5891" width="4.7109375" style="90" bestFit="1" customWidth="1"/>
    <col min="5892" max="5892" width="9.7109375" style="90" bestFit="1" customWidth="1"/>
    <col min="5893" max="5893" width="10" style="90" bestFit="1" customWidth="1"/>
    <col min="5894" max="5894" width="8.85546875" style="90" bestFit="1" customWidth="1"/>
    <col min="5895" max="5895" width="22.85546875" style="90" customWidth="1"/>
    <col min="5896" max="5896" width="59.7109375" style="90" bestFit="1" customWidth="1"/>
    <col min="5897" max="5897" width="57.85546875" style="90" bestFit="1" customWidth="1"/>
    <col min="5898" max="5898" width="35.28515625" style="90" bestFit="1" customWidth="1"/>
    <col min="5899" max="5899" width="28.140625" style="90" bestFit="1" customWidth="1"/>
    <col min="5900" max="5900" width="33.140625" style="90" bestFit="1" customWidth="1"/>
    <col min="5901" max="5901" width="26" style="90" bestFit="1" customWidth="1"/>
    <col min="5902" max="5902" width="19.140625" style="90" bestFit="1" customWidth="1"/>
    <col min="5903" max="5903" width="10.42578125" style="90" customWidth="1"/>
    <col min="5904" max="5904" width="11.85546875" style="90" customWidth="1"/>
    <col min="5905" max="5905" width="14.7109375" style="90" customWidth="1"/>
    <col min="5906" max="5906" width="9" style="90" bestFit="1" customWidth="1"/>
    <col min="5907" max="6146" width="9.140625" style="90"/>
    <col min="6147" max="6147" width="4.7109375" style="90" bestFit="1" customWidth="1"/>
    <col min="6148" max="6148" width="9.7109375" style="90" bestFit="1" customWidth="1"/>
    <col min="6149" max="6149" width="10" style="90" bestFit="1" customWidth="1"/>
    <col min="6150" max="6150" width="8.85546875" style="90" bestFit="1" customWidth="1"/>
    <col min="6151" max="6151" width="22.85546875" style="90" customWidth="1"/>
    <col min="6152" max="6152" width="59.7109375" style="90" bestFit="1" customWidth="1"/>
    <col min="6153" max="6153" width="57.85546875" style="90" bestFit="1" customWidth="1"/>
    <col min="6154" max="6154" width="35.28515625" style="90" bestFit="1" customWidth="1"/>
    <col min="6155" max="6155" width="28.140625" style="90" bestFit="1" customWidth="1"/>
    <col min="6156" max="6156" width="33.140625" style="90" bestFit="1" customWidth="1"/>
    <col min="6157" max="6157" width="26" style="90" bestFit="1" customWidth="1"/>
    <col min="6158" max="6158" width="19.140625" style="90" bestFit="1" customWidth="1"/>
    <col min="6159" max="6159" width="10.42578125" style="90" customWidth="1"/>
    <col min="6160" max="6160" width="11.85546875" style="90" customWidth="1"/>
    <col min="6161" max="6161" width="14.7109375" style="90" customWidth="1"/>
    <col min="6162" max="6162" width="9" style="90" bestFit="1" customWidth="1"/>
    <col min="6163" max="6402" width="9.140625" style="90"/>
    <col min="6403" max="6403" width="4.7109375" style="90" bestFit="1" customWidth="1"/>
    <col min="6404" max="6404" width="9.7109375" style="90" bestFit="1" customWidth="1"/>
    <col min="6405" max="6405" width="10" style="90" bestFit="1" customWidth="1"/>
    <col min="6406" max="6406" width="8.85546875" style="90" bestFit="1" customWidth="1"/>
    <col min="6407" max="6407" width="22.85546875" style="90" customWidth="1"/>
    <col min="6408" max="6408" width="59.7109375" style="90" bestFit="1" customWidth="1"/>
    <col min="6409" max="6409" width="57.85546875" style="90" bestFit="1" customWidth="1"/>
    <col min="6410" max="6410" width="35.28515625" style="90" bestFit="1" customWidth="1"/>
    <col min="6411" max="6411" width="28.140625" style="90" bestFit="1" customWidth="1"/>
    <col min="6412" max="6412" width="33.140625" style="90" bestFit="1" customWidth="1"/>
    <col min="6413" max="6413" width="26" style="90" bestFit="1" customWidth="1"/>
    <col min="6414" max="6414" width="19.140625" style="90" bestFit="1" customWidth="1"/>
    <col min="6415" max="6415" width="10.42578125" style="90" customWidth="1"/>
    <col min="6416" max="6416" width="11.85546875" style="90" customWidth="1"/>
    <col min="6417" max="6417" width="14.7109375" style="90" customWidth="1"/>
    <col min="6418" max="6418" width="9" style="90" bestFit="1" customWidth="1"/>
    <col min="6419" max="6658" width="9.140625" style="90"/>
    <col min="6659" max="6659" width="4.7109375" style="90" bestFit="1" customWidth="1"/>
    <col min="6660" max="6660" width="9.7109375" style="90" bestFit="1" customWidth="1"/>
    <col min="6661" max="6661" width="10" style="90" bestFit="1" customWidth="1"/>
    <col min="6662" max="6662" width="8.85546875" style="90" bestFit="1" customWidth="1"/>
    <col min="6663" max="6663" width="22.85546875" style="90" customWidth="1"/>
    <col min="6664" max="6664" width="59.7109375" style="90" bestFit="1" customWidth="1"/>
    <col min="6665" max="6665" width="57.85546875" style="90" bestFit="1" customWidth="1"/>
    <col min="6666" max="6666" width="35.28515625" style="90" bestFit="1" customWidth="1"/>
    <col min="6667" max="6667" width="28.140625" style="90" bestFit="1" customWidth="1"/>
    <col min="6668" max="6668" width="33.140625" style="90" bestFit="1" customWidth="1"/>
    <col min="6669" max="6669" width="26" style="90" bestFit="1" customWidth="1"/>
    <col min="6670" max="6670" width="19.140625" style="90" bestFit="1" customWidth="1"/>
    <col min="6671" max="6671" width="10.42578125" style="90" customWidth="1"/>
    <col min="6672" max="6672" width="11.85546875" style="90" customWidth="1"/>
    <col min="6673" max="6673" width="14.7109375" style="90" customWidth="1"/>
    <col min="6674" max="6674" width="9" style="90" bestFit="1" customWidth="1"/>
    <col min="6675" max="6914" width="9.140625" style="90"/>
    <col min="6915" max="6915" width="4.7109375" style="90" bestFit="1" customWidth="1"/>
    <col min="6916" max="6916" width="9.7109375" style="90" bestFit="1" customWidth="1"/>
    <col min="6917" max="6917" width="10" style="90" bestFit="1" customWidth="1"/>
    <col min="6918" max="6918" width="8.85546875" style="90" bestFit="1" customWidth="1"/>
    <col min="6919" max="6919" width="22.85546875" style="90" customWidth="1"/>
    <col min="6920" max="6920" width="59.7109375" style="90" bestFit="1" customWidth="1"/>
    <col min="6921" max="6921" width="57.85546875" style="90" bestFit="1" customWidth="1"/>
    <col min="6922" max="6922" width="35.28515625" style="90" bestFit="1" customWidth="1"/>
    <col min="6923" max="6923" width="28.140625" style="90" bestFit="1" customWidth="1"/>
    <col min="6924" max="6924" width="33.140625" style="90" bestFit="1" customWidth="1"/>
    <col min="6925" max="6925" width="26" style="90" bestFit="1" customWidth="1"/>
    <col min="6926" max="6926" width="19.140625" style="90" bestFit="1" customWidth="1"/>
    <col min="6927" max="6927" width="10.42578125" style="90" customWidth="1"/>
    <col min="6928" max="6928" width="11.85546875" style="90" customWidth="1"/>
    <col min="6929" max="6929" width="14.7109375" style="90" customWidth="1"/>
    <col min="6930" max="6930" width="9" style="90" bestFit="1" customWidth="1"/>
    <col min="6931" max="7170" width="9.140625" style="90"/>
    <col min="7171" max="7171" width="4.7109375" style="90" bestFit="1" customWidth="1"/>
    <col min="7172" max="7172" width="9.7109375" style="90" bestFit="1" customWidth="1"/>
    <col min="7173" max="7173" width="10" style="90" bestFit="1" customWidth="1"/>
    <col min="7174" max="7174" width="8.85546875" style="90" bestFit="1" customWidth="1"/>
    <col min="7175" max="7175" width="22.85546875" style="90" customWidth="1"/>
    <col min="7176" max="7176" width="59.7109375" style="90" bestFit="1" customWidth="1"/>
    <col min="7177" max="7177" width="57.85546875" style="90" bestFit="1" customWidth="1"/>
    <col min="7178" max="7178" width="35.28515625" style="90" bestFit="1" customWidth="1"/>
    <col min="7179" max="7179" width="28.140625" style="90" bestFit="1" customWidth="1"/>
    <col min="7180" max="7180" width="33.140625" style="90" bestFit="1" customWidth="1"/>
    <col min="7181" max="7181" width="26" style="90" bestFit="1" customWidth="1"/>
    <col min="7182" max="7182" width="19.140625" style="90" bestFit="1" customWidth="1"/>
    <col min="7183" max="7183" width="10.42578125" style="90" customWidth="1"/>
    <col min="7184" max="7184" width="11.85546875" style="90" customWidth="1"/>
    <col min="7185" max="7185" width="14.7109375" style="90" customWidth="1"/>
    <col min="7186" max="7186" width="9" style="90" bestFit="1" customWidth="1"/>
    <col min="7187" max="7426" width="9.140625" style="90"/>
    <col min="7427" max="7427" width="4.7109375" style="90" bestFit="1" customWidth="1"/>
    <col min="7428" max="7428" width="9.7109375" style="90" bestFit="1" customWidth="1"/>
    <col min="7429" max="7429" width="10" style="90" bestFit="1" customWidth="1"/>
    <col min="7430" max="7430" width="8.85546875" style="90" bestFit="1" customWidth="1"/>
    <col min="7431" max="7431" width="22.85546875" style="90" customWidth="1"/>
    <col min="7432" max="7432" width="59.7109375" style="90" bestFit="1" customWidth="1"/>
    <col min="7433" max="7433" width="57.85546875" style="90" bestFit="1" customWidth="1"/>
    <col min="7434" max="7434" width="35.28515625" style="90" bestFit="1" customWidth="1"/>
    <col min="7435" max="7435" width="28.140625" style="90" bestFit="1" customWidth="1"/>
    <col min="7436" max="7436" width="33.140625" style="90" bestFit="1" customWidth="1"/>
    <col min="7437" max="7437" width="26" style="90" bestFit="1" customWidth="1"/>
    <col min="7438" max="7438" width="19.140625" style="90" bestFit="1" customWidth="1"/>
    <col min="7439" max="7439" width="10.42578125" style="90" customWidth="1"/>
    <col min="7440" max="7440" width="11.85546875" style="90" customWidth="1"/>
    <col min="7441" max="7441" width="14.7109375" style="90" customWidth="1"/>
    <col min="7442" max="7442" width="9" style="90" bestFit="1" customWidth="1"/>
    <col min="7443" max="7682" width="9.140625" style="90"/>
    <col min="7683" max="7683" width="4.7109375" style="90" bestFit="1" customWidth="1"/>
    <col min="7684" max="7684" width="9.7109375" style="90" bestFit="1" customWidth="1"/>
    <col min="7685" max="7685" width="10" style="90" bestFit="1" customWidth="1"/>
    <col min="7686" max="7686" width="8.85546875" style="90" bestFit="1" customWidth="1"/>
    <col min="7687" max="7687" width="22.85546875" style="90" customWidth="1"/>
    <col min="7688" max="7688" width="59.7109375" style="90" bestFit="1" customWidth="1"/>
    <col min="7689" max="7689" width="57.85546875" style="90" bestFit="1" customWidth="1"/>
    <col min="7690" max="7690" width="35.28515625" style="90" bestFit="1" customWidth="1"/>
    <col min="7691" max="7691" width="28.140625" style="90" bestFit="1" customWidth="1"/>
    <col min="7692" max="7692" width="33.140625" style="90" bestFit="1" customWidth="1"/>
    <col min="7693" max="7693" width="26" style="90" bestFit="1" customWidth="1"/>
    <col min="7694" max="7694" width="19.140625" style="90" bestFit="1" customWidth="1"/>
    <col min="7695" max="7695" width="10.42578125" style="90" customWidth="1"/>
    <col min="7696" max="7696" width="11.85546875" style="90" customWidth="1"/>
    <col min="7697" max="7697" width="14.7109375" style="90" customWidth="1"/>
    <col min="7698" max="7698" width="9" style="90" bestFit="1" customWidth="1"/>
    <col min="7699" max="7938" width="9.140625" style="90"/>
    <col min="7939" max="7939" width="4.7109375" style="90" bestFit="1" customWidth="1"/>
    <col min="7940" max="7940" width="9.7109375" style="90" bestFit="1" customWidth="1"/>
    <col min="7941" max="7941" width="10" style="90" bestFit="1" customWidth="1"/>
    <col min="7942" max="7942" width="8.85546875" style="90" bestFit="1" customWidth="1"/>
    <col min="7943" max="7943" width="22.85546875" style="90" customWidth="1"/>
    <col min="7944" max="7944" width="59.7109375" style="90" bestFit="1" customWidth="1"/>
    <col min="7945" max="7945" width="57.85546875" style="90" bestFit="1" customWidth="1"/>
    <col min="7946" max="7946" width="35.28515625" style="90" bestFit="1" customWidth="1"/>
    <col min="7947" max="7947" width="28.140625" style="90" bestFit="1" customWidth="1"/>
    <col min="7948" max="7948" width="33.140625" style="90" bestFit="1" customWidth="1"/>
    <col min="7949" max="7949" width="26" style="90" bestFit="1" customWidth="1"/>
    <col min="7950" max="7950" width="19.140625" style="90" bestFit="1" customWidth="1"/>
    <col min="7951" max="7951" width="10.42578125" style="90" customWidth="1"/>
    <col min="7952" max="7952" width="11.85546875" style="90" customWidth="1"/>
    <col min="7953" max="7953" width="14.7109375" style="90" customWidth="1"/>
    <col min="7954" max="7954" width="9" style="90" bestFit="1" customWidth="1"/>
    <col min="7955" max="8194" width="9.140625" style="90"/>
    <col min="8195" max="8195" width="4.7109375" style="90" bestFit="1" customWidth="1"/>
    <col min="8196" max="8196" width="9.7109375" style="90" bestFit="1" customWidth="1"/>
    <col min="8197" max="8197" width="10" style="90" bestFit="1" customWidth="1"/>
    <col min="8198" max="8198" width="8.85546875" style="90" bestFit="1" customWidth="1"/>
    <col min="8199" max="8199" width="22.85546875" style="90" customWidth="1"/>
    <col min="8200" max="8200" width="59.7109375" style="90" bestFit="1" customWidth="1"/>
    <col min="8201" max="8201" width="57.85546875" style="90" bestFit="1" customWidth="1"/>
    <col min="8202" max="8202" width="35.28515625" style="90" bestFit="1" customWidth="1"/>
    <col min="8203" max="8203" width="28.140625" style="90" bestFit="1" customWidth="1"/>
    <col min="8204" max="8204" width="33.140625" style="90" bestFit="1" customWidth="1"/>
    <col min="8205" max="8205" width="26" style="90" bestFit="1" customWidth="1"/>
    <col min="8206" max="8206" width="19.140625" style="90" bestFit="1" customWidth="1"/>
    <col min="8207" max="8207" width="10.42578125" style="90" customWidth="1"/>
    <col min="8208" max="8208" width="11.85546875" style="90" customWidth="1"/>
    <col min="8209" max="8209" width="14.7109375" style="90" customWidth="1"/>
    <col min="8210" max="8210" width="9" style="90" bestFit="1" customWidth="1"/>
    <col min="8211" max="8450" width="9.140625" style="90"/>
    <col min="8451" max="8451" width="4.7109375" style="90" bestFit="1" customWidth="1"/>
    <col min="8452" max="8452" width="9.7109375" style="90" bestFit="1" customWidth="1"/>
    <col min="8453" max="8453" width="10" style="90" bestFit="1" customWidth="1"/>
    <col min="8454" max="8454" width="8.85546875" style="90" bestFit="1" customWidth="1"/>
    <col min="8455" max="8455" width="22.85546875" style="90" customWidth="1"/>
    <col min="8456" max="8456" width="59.7109375" style="90" bestFit="1" customWidth="1"/>
    <col min="8457" max="8457" width="57.85546875" style="90" bestFit="1" customWidth="1"/>
    <col min="8458" max="8458" width="35.28515625" style="90" bestFit="1" customWidth="1"/>
    <col min="8459" max="8459" width="28.140625" style="90" bestFit="1" customWidth="1"/>
    <col min="8460" max="8460" width="33.140625" style="90" bestFit="1" customWidth="1"/>
    <col min="8461" max="8461" width="26" style="90" bestFit="1" customWidth="1"/>
    <col min="8462" max="8462" width="19.140625" style="90" bestFit="1" customWidth="1"/>
    <col min="8463" max="8463" width="10.42578125" style="90" customWidth="1"/>
    <col min="8464" max="8464" width="11.85546875" style="90" customWidth="1"/>
    <col min="8465" max="8465" width="14.7109375" style="90" customWidth="1"/>
    <col min="8466" max="8466" width="9" style="90" bestFit="1" customWidth="1"/>
    <col min="8467" max="8706" width="9.140625" style="90"/>
    <col min="8707" max="8707" width="4.7109375" style="90" bestFit="1" customWidth="1"/>
    <col min="8708" max="8708" width="9.7109375" style="90" bestFit="1" customWidth="1"/>
    <col min="8709" max="8709" width="10" style="90" bestFit="1" customWidth="1"/>
    <col min="8710" max="8710" width="8.85546875" style="90" bestFit="1" customWidth="1"/>
    <col min="8711" max="8711" width="22.85546875" style="90" customWidth="1"/>
    <col min="8712" max="8712" width="59.7109375" style="90" bestFit="1" customWidth="1"/>
    <col min="8713" max="8713" width="57.85546875" style="90" bestFit="1" customWidth="1"/>
    <col min="8714" max="8714" width="35.28515625" style="90" bestFit="1" customWidth="1"/>
    <col min="8715" max="8715" width="28.140625" style="90" bestFit="1" customWidth="1"/>
    <col min="8716" max="8716" width="33.140625" style="90" bestFit="1" customWidth="1"/>
    <col min="8717" max="8717" width="26" style="90" bestFit="1" customWidth="1"/>
    <col min="8718" max="8718" width="19.140625" style="90" bestFit="1" customWidth="1"/>
    <col min="8719" max="8719" width="10.42578125" style="90" customWidth="1"/>
    <col min="8720" max="8720" width="11.85546875" style="90" customWidth="1"/>
    <col min="8721" max="8721" width="14.7109375" style="90" customWidth="1"/>
    <col min="8722" max="8722" width="9" style="90" bestFit="1" customWidth="1"/>
    <col min="8723" max="8962" width="9.140625" style="90"/>
    <col min="8963" max="8963" width="4.7109375" style="90" bestFit="1" customWidth="1"/>
    <col min="8964" max="8964" width="9.7109375" style="90" bestFit="1" customWidth="1"/>
    <col min="8965" max="8965" width="10" style="90" bestFit="1" customWidth="1"/>
    <col min="8966" max="8966" width="8.85546875" style="90" bestFit="1" customWidth="1"/>
    <col min="8967" max="8967" width="22.85546875" style="90" customWidth="1"/>
    <col min="8968" max="8968" width="59.7109375" style="90" bestFit="1" customWidth="1"/>
    <col min="8969" max="8969" width="57.85546875" style="90" bestFit="1" customWidth="1"/>
    <col min="8970" max="8970" width="35.28515625" style="90" bestFit="1" customWidth="1"/>
    <col min="8971" max="8971" width="28.140625" style="90" bestFit="1" customWidth="1"/>
    <col min="8972" max="8972" width="33.140625" style="90" bestFit="1" customWidth="1"/>
    <col min="8973" max="8973" width="26" style="90" bestFit="1" customWidth="1"/>
    <col min="8974" max="8974" width="19.140625" style="90" bestFit="1" customWidth="1"/>
    <col min="8975" max="8975" width="10.42578125" style="90" customWidth="1"/>
    <col min="8976" max="8976" width="11.85546875" style="90" customWidth="1"/>
    <col min="8977" max="8977" width="14.7109375" style="90" customWidth="1"/>
    <col min="8978" max="8978" width="9" style="90" bestFit="1" customWidth="1"/>
    <col min="8979" max="9218" width="9.140625" style="90"/>
    <col min="9219" max="9219" width="4.7109375" style="90" bestFit="1" customWidth="1"/>
    <col min="9220" max="9220" width="9.7109375" style="90" bestFit="1" customWidth="1"/>
    <col min="9221" max="9221" width="10" style="90" bestFit="1" customWidth="1"/>
    <col min="9222" max="9222" width="8.85546875" style="90" bestFit="1" customWidth="1"/>
    <col min="9223" max="9223" width="22.85546875" style="90" customWidth="1"/>
    <col min="9224" max="9224" width="59.7109375" style="90" bestFit="1" customWidth="1"/>
    <col min="9225" max="9225" width="57.85546875" style="90" bestFit="1" customWidth="1"/>
    <col min="9226" max="9226" width="35.28515625" style="90" bestFit="1" customWidth="1"/>
    <col min="9227" max="9227" width="28.140625" style="90" bestFit="1" customWidth="1"/>
    <col min="9228" max="9228" width="33.140625" style="90" bestFit="1" customWidth="1"/>
    <col min="9229" max="9229" width="26" style="90" bestFit="1" customWidth="1"/>
    <col min="9230" max="9230" width="19.140625" style="90" bestFit="1" customWidth="1"/>
    <col min="9231" max="9231" width="10.42578125" style="90" customWidth="1"/>
    <col min="9232" max="9232" width="11.85546875" style="90" customWidth="1"/>
    <col min="9233" max="9233" width="14.7109375" style="90" customWidth="1"/>
    <col min="9234" max="9234" width="9" style="90" bestFit="1" customWidth="1"/>
    <col min="9235" max="9474" width="9.140625" style="90"/>
    <col min="9475" max="9475" width="4.7109375" style="90" bestFit="1" customWidth="1"/>
    <col min="9476" max="9476" width="9.7109375" style="90" bestFit="1" customWidth="1"/>
    <col min="9477" max="9477" width="10" style="90" bestFit="1" customWidth="1"/>
    <col min="9478" max="9478" width="8.85546875" style="90" bestFit="1" customWidth="1"/>
    <col min="9479" max="9479" width="22.85546875" style="90" customWidth="1"/>
    <col min="9480" max="9480" width="59.7109375" style="90" bestFit="1" customWidth="1"/>
    <col min="9481" max="9481" width="57.85546875" style="90" bestFit="1" customWidth="1"/>
    <col min="9482" max="9482" width="35.28515625" style="90" bestFit="1" customWidth="1"/>
    <col min="9483" max="9483" width="28.140625" style="90" bestFit="1" customWidth="1"/>
    <col min="9484" max="9484" width="33.140625" style="90" bestFit="1" customWidth="1"/>
    <col min="9485" max="9485" width="26" style="90" bestFit="1" customWidth="1"/>
    <col min="9486" max="9486" width="19.140625" style="90" bestFit="1" customWidth="1"/>
    <col min="9487" max="9487" width="10.42578125" style="90" customWidth="1"/>
    <col min="9488" max="9488" width="11.85546875" style="90" customWidth="1"/>
    <col min="9489" max="9489" width="14.7109375" style="90" customWidth="1"/>
    <col min="9490" max="9490" width="9" style="90" bestFit="1" customWidth="1"/>
    <col min="9491" max="9730" width="9.140625" style="90"/>
    <col min="9731" max="9731" width="4.7109375" style="90" bestFit="1" customWidth="1"/>
    <col min="9732" max="9732" width="9.7109375" style="90" bestFit="1" customWidth="1"/>
    <col min="9733" max="9733" width="10" style="90" bestFit="1" customWidth="1"/>
    <col min="9734" max="9734" width="8.85546875" style="90" bestFit="1" customWidth="1"/>
    <col min="9735" max="9735" width="22.85546875" style="90" customWidth="1"/>
    <col min="9736" max="9736" width="59.7109375" style="90" bestFit="1" customWidth="1"/>
    <col min="9737" max="9737" width="57.85546875" style="90" bestFit="1" customWidth="1"/>
    <col min="9738" max="9738" width="35.28515625" style="90" bestFit="1" customWidth="1"/>
    <col min="9739" max="9739" width="28.140625" style="90" bestFit="1" customWidth="1"/>
    <col min="9740" max="9740" width="33.140625" style="90" bestFit="1" customWidth="1"/>
    <col min="9741" max="9741" width="26" style="90" bestFit="1" customWidth="1"/>
    <col min="9742" max="9742" width="19.140625" style="90" bestFit="1" customWidth="1"/>
    <col min="9743" max="9743" width="10.42578125" style="90" customWidth="1"/>
    <col min="9744" max="9744" width="11.85546875" style="90" customWidth="1"/>
    <col min="9745" max="9745" width="14.7109375" style="90" customWidth="1"/>
    <col min="9746" max="9746" width="9" style="90" bestFit="1" customWidth="1"/>
    <col min="9747" max="9986" width="9.140625" style="90"/>
    <col min="9987" max="9987" width="4.7109375" style="90" bestFit="1" customWidth="1"/>
    <col min="9988" max="9988" width="9.7109375" style="90" bestFit="1" customWidth="1"/>
    <col min="9989" max="9989" width="10" style="90" bestFit="1" customWidth="1"/>
    <col min="9990" max="9990" width="8.85546875" style="90" bestFit="1" customWidth="1"/>
    <col min="9991" max="9991" width="22.85546875" style="90" customWidth="1"/>
    <col min="9992" max="9992" width="59.7109375" style="90" bestFit="1" customWidth="1"/>
    <col min="9993" max="9993" width="57.85546875" style="90" bestFit="1" customWidth="1"/>
    <col min="9994" max="9994" width="35.28515625" style="90" bestFit="1" customWidth="1"/>
    <col min="9995" max="9995" width="28.140625" style="90" bestFit="1" customWidth="1"/>
    <col min="9996" max="9996" width="33.140625" style="90" bestFit="1" customWidth="1"/>
    <col min="9997" max="9997" width="26" style="90" bestFit="1" customWidth="1"/>
    <col min="9998" max="9998" width="19.140625" style="90" bestFit="1" customWidth="1"/>
    <col min="9999" max="9999" width="10.42578125" style="90" customWidth="1"/>
    <col min="10000" max="10000" width="11.85546875" style="90" customWidth="1"/>
    <col min="10001" max="10001" width="14.7109375" style="90" customWidth="1"/>
    <col min="10002" max="10002" width="9" style="90" bestFit="1" customWidth="1"/>
    <col min="10003" max="10242" width="9.140625" style="90"/>
    <col min="10243" max="10243" width="4.7109375" style="90" bestFit="1" customWidth="1"/>
    <col min="10244" max="10244" width="9.7109375" style="90" bestFit="1" customWidth="1"/>
    <col min="10245" max="10245" width="10" style="90" bestFit="1" customWidth="1"/>
    <col min="10246" max="10246" width="8.85546875" style="90" bestFit="1" customWidth="1"/>
    <col min="10247" max="10247" width="22.85546875" style="90" customWidth="1"/>
    <col min="10248" max="10248" width="59.7109375" style="90" bestFit="1" customWidth="1"/>
    <col min="10249" max="10249" width="57.85546875" style="90" bestFit="1" customWidth="1"/>
    <col min="10250" max="10250" width="35.28515625" style="90" bestFit="1" customWidth="1"/>
    <col min="10251" max="10251" width="28.140625" style="90" bestFit="1" customWidth="1"/>
    <col min="10252" max="10252" width="33.140625" style="90" bestFit="1" customWidth="1"/>
    <col min="10253" max="10253" width="26" style="90" bestFit="1" customWidth="1"/>
    <col min="10254" max="10254" width="19.140625" style="90" bestFit="1" customWidth="1"/>
    <col min="10255" max="10255" width="10.42578125" style="90" customWidth="1"/>
    <col min="10256" max="10256" width="11.85546875" style="90" customWidth="1"/>
    <col min="10257" max="10257" width="14.7109375" style="90" customWidth="1"/>
    <col min="10258" max="10258" width="9" style="90" bestFit="1" customWidth="1"/>
    <col min="10259" max="10498" width="9.140625" style="90"/>
    <col min="10499" max="10499" width="4.7109375" style="90" bestFit="1" customWidth="1"/>
    <col min="10500" max="10500" width="9.7109375" style="90" bestFit="1" customWidth="1"/>
    <col min="10501" max="10501" width="10" style="90" bestFit="1" customWidth="1"/>
    <col min="10502" max="10502" width="8.85546875" style="90" bestFit="1" customWidth="1"/>
    <col min="10503" max="10503" width="22.85546875" style="90" customWidth="1"/>
    <col min="10504" max="10504" width="59.7109375" style="90" bestFit="1" customWidth="1"/>
    <col min="10505" max="10505" width="57.85546875" style="90" bestFit="1" customWidth="1"/>
    <col min="10506" max="10506" width="35.28515625" style="90" bestFit="1" customWidth="1"/>
    <col min="10507" max="10507" width="28.140625" style="90" bestFit="1" customWidth="1"/>
    <col min="10508" max="10508" width="33.140625" style="90" bestFit="1" customWidth="1"/>
    <col min="10509" max="10509" width="26" style="90" bestFit="1" customWidth="1"/>
    <col min="10510" max="10510" width="19.140625" style="90" bestFit="1" customWidth="1"/>
    <col min="10511" max="10511" width="10.42578125" style="90" customWidth="1"/>
    <col min="10512" max="10512" width="11.85546875" style="90" customWidth="1"/>
    <col min="10513" max="10513" width="14.7109375" style="90" customWidth="1"/>
    <col min="10514" max="10514" width="9" style="90" bestFit="1" customWidth="1"/>
    <col min="10515" max="10754" width="9.140625" style="90"/>
    <col min="10755" max="10755" width="4.7109375" style="90" bestFit="1" customWidth="1"/>
    <col min="10756" max="10756" width="9.7109375" style="90" bestFit="1" customWidth="1"/>
    <col min="10757" max="10757" width="10" style="90" bestFit="1" customWidth="1"/>
    <col min="10758" max="10758" width="8.85546875" style="90" bestFit="1" customWidth="1"/>
    <col min="10759" max="10759" width="22.85546875" style="90" customWidth="1"/>
    <col min="10760" max="10760" width="59.7109375" style="90" bestFit="1" customWidth="1"/>
    <col min="10761" max="10761" width="57.85546875" style="90" bestFit="1" customWidth="1"/>
    <col min="10762" max="10762" width="35.28515625" style="90" bestFit="1" customWidth="1"/>
    <col min="10763" max="10763" width="28.140625" style="90" bestFit="1" customWidth="1"/>
    <col min="10764" max="10764" width="33.140625" style="90" bestFit="1" customWidth="1"/>
    <col min="10765" max="10765" width="26" style="90" bestFit="1" customWidth="1"/>
    <col min="10766" max="10766" width="19.140625" style="90" bestFit="1" customWidth="1"/>
    <col min="10767" max="10767" width="10.42578125" style="90" customWidth="1"/>
    <col min="10768" max="10768" width="11.85546875" style="90" customWidth="1"/>
    <col min="10769" max="10769" width="14.7109375" style="90" customWidth="1"/>
    <col min="10770" max="10770" width="9" style="90" bestFit="1" customWidth="1"/>
    <col min="10771" max="11010" width="9.140625" style="90"/>
    <col min="11011" max="11011" width="4.7109375" style="90" bestFit="1" customWidth="1"/>
    <col min="11012" max="11012" width="9.7109375" style="90" bestFit="1" customWidth="1"/>
    <col min="11013" max="11013" width="10" style="90" bestFit="1" customWidth="1"/>
    <col min="11014" max="11014" width="8.85546875" style="90" bestFit="1" customWidth="1"/>
    <col min="11015" max="11015" width="22.85546875" style="90" customWidth="1"/>
    <col min="11016" max="11016" width="59.7109375" style="90" bestFit="1" customWidth="1"/>
    <col min="11017" max="11017" width="57.85546875" style="90" bestFit="1" customWidth="1"/>
    <col min="11018" max="11018" width="35.28515625" style="90" bestFit="1" customWidth="1"/>
    <col min="11019" max="11019" width="28.140625" style="90" bestFit="1" customWidth="1"/>
    <col min="11020" max="11020" width="33.140625" style="90" bestFit="1" customWidth="1"/>
    <col min="11021" max="11021" width="26" style="90" bestFit="1" customWidth="1"/>
    <col min="11022" max="11022" width="19.140625" style="90" bestFit="1" customWidth="1"/>
    <col min="11023" max="11023" width="10.42578125" style="90" customWidth="1"/>
    <col min="11024" max="11024" width="11.85546875" style="90" customWidth="1"/>
    <col min="11025" max="11025" width="14.7109375" style="90" customWidth="1"/>
    <col min="11026" max="11026" width="9" style="90" bestFit="1" customWidth="1"/>
    <col min="11027" max="11266" width="9.140625" style="90"/>
    <col min="11267" max="11267" width="4.7109375" style="90" bestFit="1" customWidth="1"/>
    <col min="11268" max="11268" width="9.7109375" style="90" bestFit="1" customWidth="1"/>
    <col min="11269" max="11269" width="10" style="90" bestFit="1" customWidth="1"/>
    <col min="11270" max="11270" width="8.85546875" style="90" bestFit="1" customWidth="1"/>
    <col min="11271" max="11271" width="22.85546875" style="90" customWidth="1"/>
    <col min="11272" max="11272" width="59.7109375" style="90" bestFit="1" customWidth="1"/>
    <col min="11273" max="11273" width="57.85546875" style="90" bestFit="1" customWidth="1"/>
    <col min="11274" max="11274" width="35.28515625" style="90" bestFit="1" customWidth="1"/>
    <col min="11275" max="11275" width="28.140625" style="90" bestFit="1" customWidth="1"/>
    <col min="11276" max="11276" width="33.140625" style="90" bestFit="1" customWidth="1"/>
    <col min="11277" max="11277" width="26" style="90" bestFit="1" customWidth="1"/>
    <col min="11278" max="11278" width="19.140625" style="90" bestFit="1" customWidth="1"/>
    <col min="11279" max="11279" width="10.42578125" style="90" customWidth="1"/>
    <col min="11280" max="11280" width="11.85546875" style="90" customWidth="1"/>
    <col min="11281" max="11281" width="14.7109375" style="90" customWidth="1"/>
    <col min="11282" max="11282" width="9" style="90" bestFit="1" customWidth="1"/>
    <col min="11283" max="11522" width="9.140625" style="90"/>
    <col min="11523" max="11523" width="4.7109375" style="90" bestFit="1" customWidth="1"/>
    <col min="11524" max="11524" width="9.7109375" style="90" bestFit="1" customWidth="1"/>
    <col min="11525" max="11525" width="10" style="90" bestFit="1" customWidth="1"/>
    <col min="11526" max="11526" width="8.85546875" style="90" bestFit="1" customWidth="1"/>
    <col min="11527" max="11527" width="22.85546875" style="90" customWidth="1"/>
    <col min="11528" max="11528" width="59.7109375" style="90" bestFit="1" customWidth="1"/>
    <col min="11529" max="11529" width="57.85546875" style="90" bestFit="1" customWidth="1"/>
    <col min="11530" max="11530" width="35.28515625" style="90" bestFit="1" customWidth="1"/>
    <col min="11531" max="11531" width="28.140625" style="90" bestFit="1" customWidth="1"/>
    <col min="11532" max="11532" width="33.140625" style="90" bestFit="1" customWidth="1"/>
    <col min="11533" max="11533" width="26" style="90" bestFit="1" customWidth="1"/>
    <col min="11534" max="11534" width="19.140625" style="90" bestFit="1" customWidth="1"/>
    <col min="11535" max="11535" width="10.42578125" style="90" customWidth="1"/>
    <col min="11536" max="11536" width="11.85546875" style="90" customWidth="1"/>
    <col min="11537" max="11537" width="14.7109375" style="90" customWidth="1"/>
    <col min="11538" max="11538" width="9" style="90" bestFit="1" customWidth="1"/>
    <col min="11539" max="11778" width="9.140625" style="90"/>
    <col min="11779" max="11779" width="4.7109375" style="90" bestFit="1" customWidth="1"/>
    <col min="11780" max="11780" width="9.7109375" style="90" bestFit="1" customWidth="1"/>
    <col min="11781" max="11781" width="10" style="90" bestFit="1" customWidth="1"/>
    <col min="11782" max="11782" width="8.85546875" style="90" bestFit="1" customWidth="1"/>
    <col min="11783" max="11783" width="22.85546875" style="90" customWidth="1"/>
    <col min="11784" max="11784" width="59.7109375" style="90" bestFit="1" customWidth="1"/>
    <col min="11785" max="11785" width="57.85546875" style="90" bestFit="1" customWidth="1"/>
    <col min="11786" max="11786" width="35.28515625" style="90" bestFit="1" customWidth="1"/>
    <col min="11787" max="11787" width="28.140625" style="90" bestFit="1" customWidth="1"/>
    <col min="11788" max="11788" width="33.140625" style="90" bestFit="1" customWidth="1"/>
    <col min="11789" max="11789" width="26" style="90" bestFit="1" customWidth="1"/>
    <col min="11790" max="11790" width="19.140625" style="90" bestFit="1" customWidth="1"/>
    <col min="11791" max="11791" width="10.42578125" style="90" customWidth="1"/>
    <col min="11792" max="11792" width="11.85546875" style="90" customWidth="1"/>
    <col min="11793" max="11793" width="14.7109375" style="90" customWidth="1"/>
    <col min="11794" max="11794" width="9" style="90" bestFit="1" customWidth="1"/>
    <col min="11795" max="12034" width="9.140625" style="90"/>
    <col min="12035" max="12035" width="4.7109375" style="90" bestFit="1" customWidth="1"/>
    <col min="12036" max="12036" width="9.7109375" style="90" bestFit="1" customWidth="1"/>
    <col min="12037" max="12037" width="10" style="90" bestFit="1" customWidth="1"/>
    <col min="12038" max="12038" width="8.85546875" style="90" bestFit="1" customWidth="1"/>
    <col min="12039" max="12039" width="22.85546875" style="90" customWidth="1"/>
    <col min="12040" max="12040" width="59.7109375" style="90" bestFit="1" customWidth="1"/>
    <col min="12041" max="12041" width="57.85546875" style="90" bestFit="1" customWidth="1"/>
    <col min="12042" max="12042" width="35.28515625" style="90" bestFit="1" customWidth="1"/>
    <col min="12043" max="12043" width="28.140625" style="90" bestFit="1" customWidth="1"/>
    <col min="12044" max="12044" width="33.140625" style="90" bestFit="1" customWidth="1"/>
    <col min="12045" max="12045" width="26" style="90" bestFit="1" customWidth="1"/>
    <col min="12046" max="12046" width="19.140625" style="90" bestFit="1" customWidth="1"/>
    <col min="12047" max="12047" width="10.42578125" style="90" customWidth="1"/>
    <col min="12048" max="12048" width="11.85546875" style="90" customWidth="1"/>
    <col min="12049" max="12049" width="14.7109375" style="90" customWidth="1"/>
    <col min="12050" max="12050" width="9" style="90" bestFit="1" customWidth="1"/>
    <col min="12051" max="12290" width="9.140625" style="90"/>
    <col min="12291" max="12291" width="4.7109375" style="90" bestFit="1" customWidth="1"/>
    <col min="12292" max="12292" width="9.7109375" style="90" bestFit="1" customWidth="1"/>
    <col min="12293" max="12293" width="10" style="90" bestFit="1" customWidth="1"/>
    <col min="12294" max="12294" width="8.85546875" style="90" bestFit="1" customWidth="1"/>
    <col min="12295" max="12295" width="22.85546875" style="90" customWidth="1"/>
    <col min="12296" max="12296" width="59.7109375" style="90" bestFit="1" customWidth="1"/>
    <col min="12297" max="12297" width="57.85546875" style="90" bestFit="1" customWidth="1"/>
    <col min="12298" max="12298" width="35.28515625" style="90" bestFit="1" customWidth="1"/>
    <col min="12299" max="12299" width="28.140625" style="90" bestFit="1" customWidth="1"/>
    <col min="12300" max="12300" width="33.140625" style="90" bestFit="1" customWidth="1"/>
    <col min="12301" max="12301" width="26" style="90" bestFit="1" customWidth="1"/>
    <col min="12302" max="12302" width="19.140625" style="90" bestFit="1" customWidth="1"/>
    <col min="12303" max="12303" width="10.42578125" style="90" customWidth="1"/>
    <col min="12304" max="12304" width="11.85546875" style="90" customWidth="1"/>
    <col min="12305" max="12305" width="14.7109375" style="90" customWidth="1"/>
    <col min="12306" max="12306" width="9" style="90" bestFit="1" customWidth="1"/>
    <col min="12307" max="12546" width="9.140625" style="90"/>
    <col min="12547" max="12547" width="4.7109375" style="90" bestFit="1" customWidth="1"/>
    <col min="12548" max="12548" width="9.7109375" style="90" bestFit="1" customWidth="1"/>
    <col min="12549" max="12549" width="10" style="90" bestFit="1" customWidth="1"/>
    <col min="12550" max="12550" width="8.85546875" style="90" bestFit="1" customWidth="1"/>
    <col min="12551" max="12551" width="22.85546875" style="90" customWidth="1"/>
    <col min="12552" max="12552" width="59.7109375" style="90" bestFit="1" customWidth="1"/>
    <col min="12553" max="12553" width="57.85546875" style="90" bestFit="1" customWidth="1"/>
    <col min="12554" max="12554" width="35.28515625" style="90" bestFit="1" customWidth="1"/>
    <col min="12555" max="12555" width="28.140625" style="90" bestFit="1" customWidth="1"/>
    <col min="12556" max="12556" width="33.140625" style="90" bestFit="1" customWidth="1"/>
    <col min="12557" max="12557" width="26" style="90" bestFit="1" customWidth="1"/>
    <col min="12558" max="12558" width="19.140625" style="90" bestFit="1" customWidth="1"/>
    <col min="12559" max="12559" width="10.42578125" style="90" customWidth="1"/>
    <col min="12560" max="12560" width="11.85546875" style="90" customWidth="1"/>
    <col min="12561" max="12561" width="14.7109375" style="90" customWidth="1"/>
    <col min="12562" max="12562" width="9" style="90" bestFit="1" customWidth="1"/>
    <col min="12563" max="12802" width="9.140625" style="90"/>
    <col min="12803" max="12803" width="4.7109375" style="90" bestFit="1" customWidth="1"/>
    <col min="12804" max="12804" width="9.7109375" style="90" bestFit="1" customWidth="1"/>
    <col min="12805" max="12805" width="10" style="90" bestFit="1" customWidth="1"/>
    <col min="12806" max="12806" width="8.85546875" style="90" bestFit="1" customWidth="1"/>
    <col min="12807" max="12807" width="22.85546875" style="90" customWidth="1"/>
    <col min="12808" max="12808" width="59.7109375" style="90" bestFit="1" customWidth="1"/>
    <col min="12809" max="12809" width="57.85546875" style="90" bestFit="1" customWidth="1"/>
    <col min="12810" max="12810" width="35.28515625" style="90" bestFit="1" customWidth="1"/>
    <col min="12811" max="12811" width="28.140625" style="90" bestFit="1" customWidth="1"/>
    <col min="12812" max="12812" width="33.140625" style="90" bestFit="1" customWidth="1"/>
    <col min="12813" max="12813" width="26" style="90" bestFit="1" customWidth="1"/>
    <col min="12814" max="12814" width="19.140625" style="90" bestFit="1" customWidth="1"/>
    <col min="12815" max="12815" width="10.42578125" style="90" customWidth="1"/>
    <col min="12816" max="12816" width="11.85546875" style="90" customWidth="1"/>
    <col min="12817" max="12817" width="14.7109375" style="90" customWidth="1"/>
    <col min="12818" max="12818" width="9" style="90" bestFit="1" customWidth="1"/>
    <col min="12819" max="13058" width="9.140625" style="90"/>
    <col min="13059" max="13059" width="4.7109375" style="90" bestFit="1" customWidth="1"/>
    <col min="13060" max="13060" width="9.7109375" style="90" bestFit="1" customWidth="1"/>
    <col min="13061" max="13061" width="10" style="90" bestFit="1" customWidth="1"/>
    <col min="13062" max="13062" width="8.85546875" style="90" bestFit="1" customWidth="1"/>
    <col min="13063" max="13063" width="22.85546875" style="90" customWidth="1"/>
    <col min="13064" max="13064" width="59.7109375" style="90" bestFit="1" customWidth="1"/>
    <col min="13065" max="13065" width="57.85546875" style="90" bestFit="1" customWidth="1"/>
    <col min="13066" max="13066" width="35.28515625" style="90" bestFit="1" customWidth="1"/>
    <col min="13067" max="13067" width="28.140625" style="90" bestFit="1" customWidth="1"/>
    <col min="13068" max="13068" width="33.140625" style="90" bestFit="1" customWidth="1"/>
    <col min="13069" max="13069" width="26" style="90" bestFit="1" customWidth="1"/>
    <col min="13070" max="13070" width="19.140625" style="90" bestFit="1" customWidth="1"/>
    <col min="13071" max="13071" width="10.42578125" style="90" customWidth="1"/>
    <col min="13072" max="13072" width="11.85546875" style="90" customWidth="1"/>
    <col min="13073" max="13073" width="14.7109375" style="90" customWidth="1"/>
    <col min="13074" max="13074" width="9" style="90" bestFit="1" customWidth="1"/>
    <col min="13075" max="13314" width="9.140625" style="90"/>
    <col min="13315" max="13315" width="4.7109375" style="90" bestFit="1" customWidth="1"/>
    <col min="13316" max="13316" width="9.7109375" style="90" bestFit="1" customWidth="1"/>
    <col min="13317" max="13317" width="10" style="90" bestFit="1" customWidth="1"/>
    <col min="13318" max="13318" width="8.85546875" style="90" bestFit="1" customWidth="1"/>
    <col min="13319" max="13319" width="22.85546875" style="90" customWidth="1"/>
    <col min="13320" max="13320" width="59.7109375" style="90" bestFit="1" customWidth="1"/>
    <col min="13321" max="13321" width="57.85546875" style="90" bestFit="1" customWidth="1"/>
    <col min="13322" max="13322" width="35.28515625" style="90" bestFit="1" customWidth="1"/>
    <col min="13323" max="13323" width="28.140625" style="90" bestFit="1" customWidth="1"/>
    <col min="13324" max="13324" width="33.140625" style="90" bestFit="1" customWidth="1"/>
    <col min="13325" max="13325" width="26" style="90" bestFit="1" customWidth="1"/>
    <col min="13326" max="13326" width="19.140625" style="90" bestFit="1" customWidth="1"/>
    <col min="13327" max="13327" width="10.42578125" style="90" customWidth="1"/>
    <col min="13328" max="13328" width="11.85546875" style="90" customWidth="1"/>
    <col min="13329" max="13329" width="14.7109375" style="90" customWidth="1"/>
    <col min="13330" max="13330" width="9" style="90" bestFit="1" customWidth="1"/>
    <col min="13331" max="13570" width="9.140625" style="90"/>
    <col min="13571" max="13571" width="4.7109375" style="90" bestFit="1" customWidth="1"/>
    <col min="13572" max="13572" width="9.7109375" style="90" bestFit="1" customWidth="1"/>
    <col min="13573" max="13573" width="10" style="90" bestFit="1" customWidth="1"/>
    <col min="13574" max="13574" width="8.85546875" style="90" bestFit="1" customWidth="1"/>
    <col min="13575" max="13575" width="22.85546875" style="90" customWidth="1"/>
    <col min="13576" max="13576" width="59.7109375" style="90" bestFit="1" customWidth="1"/>
    <col min="13577" max="13577" width="57.85546875" style="90" bestFit="1" customWidth="1"/>
    <col min="13578" max="13578" width="35.28515625" style="90" bestFit="1" customWidth="1"/>
    <col min="13579" max="13579" width="28.140625" style="90" bestFit="1" customWidth="1"/>
    <col min="13580" max="13580" width="33.140625" style="90" bestFit="1" customWidth="1"/>
    <col min="13581" max="13581" width="26" style="90" bestFit="1" customWidth="1"/>
    <col min="13582" max="13582" width="19.140625" style="90" bestFit="1" customWidth="1"/>
    <col min="13583" max="13583" width="10.42578125" style="90" customWidth="1"/>
    <col min="13584" max="13584" width="11.85546875" style="90" customWidth="1"/>
    <col min="13585" max="13585" width="14.7109375" style="90" customWidth="1"/>
    <col min="13586" max="13586" width="9" style="90" bestFit="1" customWidth="1"/>
    <col min="13587" max="13826" width="9.140625" style="90"/>
    <col min="13827" max="13827" width="4.7109375" style="90" bestFit="1" customWidth="1"/>
    <col min="13828" max="13828" width="9.7109375" style="90" bestFit="1" customWidth="1"/>
    <col min="13829" max="13829" width="10" style="90" bestFit="1" customWidth="1"/>
    <col min="13830" max="13830" width="8.85546875" style="90" bestFit="1" customWidth="1"/>
    <col min="13831" max="13831" width="22.85546875" style="90" customWidth="1"/>
    <col min="13832" max="13832" width="59.7109375" style="90" bestFit="1" customWidth="1"/>
    <col min="13833" max="13833" width="57.85546875" style="90" bestFit="1" customWidth="1"/>
    <col min="13834" max="13834" width="35.28515625" style="90" bestFit="1" customWidth="1"/>
    <col min="13835" max="13835" width="28.140625" style="90" bestFit="1" customWidth="1"/>
    <col min="13836" max="13836" width="33.140625" style="90" bestFit="1" customWidth="1"/>
    <col min="13837" max="13837" width="26" style="90" bestFit="1" customWidth="1"/>
    <col min="13838" max="13838" width="19.140625" style="90" bestFit="1" customWidth="1"/>
    <col min="13839" max="13839" width="10.42578125" style="90" customWidth="1"/>
    <col min="13840" max="13840" width="11.85546875" style="90" customWidth="1"/>
    <col min="13841" max="13841" width="14.7109375" style="90" customWidth="1"/>
    <col min="13842" max="13842" width="9" style="90" bestFit="1" customWidth="1"/>
    <col min="13843" max="14082" width="9.140625" style="90"/>
    <col min="14083" max="14083" width="4.7109375" style="90" bestFit="1" customWidth="1"/>
    <col min="14084" max="14084" width="9.7109375" style="90" bestFit="1" customWidth="1"/>
    <col min="14085" max="14085" width="10" style="90" bestFit="1" customWidth="1"/>
    <col min="14086" max="14086" width="8.85546875" style="90" bestFit="1" customWidth="1"/>
    <col min="14087" max="14087" width="22.85546875" style="90" customWidth="1"/>
    <col min="14088" max="14088" width="59.7109375" style="90" bestFit="1" customWidth="1"/>
    <col min="14089" max="14089" width="57.85546875" style="90" bestFit="1" customWidth="1"/>
    <col min="14090" max="14090" width="35.28515625" style="90" bestFit="1" customWidth="1"/>
    <col min="14091" max="14091" width="28.140625" style="90" bestFit="1" customWidth="1"/>
    <col min="14092" max="14092" width="33.140625" style="90" bestFit="1" customWidth="1"/>
    <col min="14093" max="14093" width="26" style="90" bestFit="1" customWidth="1"/>
    <col min="14094" max="14094" width="19.140625" style="90" bestFit="1" customWidth="1"/>
    <col min="14095" max="14095" width="10.42578125" style="90" customWidth="1"/>
    <col min="14096" max="14096" width="11.85546875" style="90" customWidth="1"/>
    <col min="14097" max="14097" width="14.7109375" style="90" customWidth="1"/>
    <col min="14098" max="14098" width="9" style="90" bestFit="1" customWidth="1"/>
    <col min="14099" max="14338" width="9.140625" style="90"/>
    <col min="14339" max="14339" width="4.7109375" style="90" bestFit="1" customWidth="1"/>
    <col min="14340" max="14340" width="9.7109375" style="90" bestFit="1" customWidth="1"/>
    <col min="14341" max="14341" width="10" style="90" bestFit="1" customWidth="1"/>
    <col min="14342" max="14342" width="8.85546875" style="90" bestFit="1" customWidth="1"/>
    <col min="14343" max="14343" width="22.85546875" style="90" customWidth="1"/>
    <col min="14344" max="14344" width="59.7109375" style="90" bestFit="1" customWidth="1"/>
    <col min="14345" max="14345" width="57.85546875" style="90" bestFit="1" customWidth="1"/>
    <col min="14346" max="14346" width="35.28515625" style="90" bestFit="1" customWidth="1"/>
    <col min="14347" max="14347" width="28.140625" style="90" bestFit="1" customWidth="1"/>
    <col min="14348" max="14348" width="33.140625" style="90" bestFit="1" customWidth="1"/>
    <col min="14349" max="14349" width="26" style="90" bestFit="1" customWidth="1"/>
    <col min="14350" max="14350" width="19.140625" style="90" bestFit="1" customWidth="1"/>
    <col min="14351" max="14351" width="10.42578125" style="90" customWidth="1"/>
    <col min="14352" max="14352" width="11.85546875" style="90" customWidth="1"/>
    <col min="14353" max="14353" width="14.7109375" style="90" customWidth="1"/>
    <col min="14354" max="14354" width="9" style="90" bestFit="1" customWidth="1"/>
    <col min="14355" max="14594" width="9.140625" style="90"/>
    <col min="14595" max="14595" width="4.7109375" style="90" bestFit="1" customWidth="1"/>
    <col min="14596" max="14596" width="9.7109375" style="90" bestFit="1" customWidth="1"/>
    <col min="14597" max="14597" width="10" style="90" bestFit="1" customWidth="1"/>
    <col min="14598" max="14598" width="8.85546875" style="90" bestFit="1" customWidth="1"/>
    <col min="14599" max="14599" width="22.85546875" style="90" customWidth="1"/>
    <col min="14600" max="14600" width="59.7109375" style="90" bestFit="1" customWidth="1"/>
    <col min="14601" max="14601" width="57.85546875" style="90" bestFit="1" customWidth="1"/>
    <col min="14602" max="14602" width="35.28515625" style="90" bestFit="1" customWidth="1"/>
    <col min="14603" max="14603" width="28.140625" style="90" bestFit="1" customWidth="1"/>
    <col min="14604" max="14604" width="33.140625" style="90" bestFit="1" customWidth="1"/>
    <col min="14605" max="14605" width="26" style="90" bestFit="1" customWidth="1"/>
    <col min="14606" max="14606" width="19.140625" style="90" bestFit="1" customWidth="1"/>
    <col min="14607" max="14607" width="10.42578125" style="90" customWidth="1"/>
    <col min="14608" max="14608" width="11.85546875" style="90" customWidth="1"/>
    <col min="14609" max="14609" width="14.7109375" style="90" customWidth="1"/>
    <col min="14610" max="14610" width="9" style="90" bestFit="1" customWidth="1"/>
    <col min="14611" max="14850" width="9.140625" style="90"/>
    <col min="14851" max="14851" width="4.7109375" style="90" bestFit="1" customWidth="1"/>
    <col min="14852" max="14852" width="9.7109375" style="90" bestFit="1" customWidth="1"/>
    <col min="14853" max="14853" width="10" style="90" bestFit="1" customWidth="1"/>
    <col min="14854" max="14854" width="8.85546875" style="90" bestFit="1" customWidth="1"/>
    <col min="14855" max="14855" width="22.85546875" style="90" customWidth="1"/>
    <col min="14856" max="14856" width="59.7109375" style="90" bestFit="1" customWidth="1"/>
    <col min="14857" max="14857" width="57.85546875" style="90" bestFit="1" customWidth="1"/>
    <col min="14858" max="14858" width="35.28515625" style="90" bestFit="1" customWidth="1"/>
    <col min="14859" max="14859" width="28.140625" style="90" bestFit="1" customWidth="1"/>
    <col min="14860" max="14860" width="33.140625" style="90" bestFit="1" customWidth="1"/>
    <col min="14861" max="14861" width="26" style="90" bestFit="1" customWidth="1"/>
    <col min="14862" max="14862" width="19.140625" style="90" bestFit="1" customWidth="1"/>
    <col min="14863" max="14863" width="10.42578125" style="90" customWidth="1"/>
    <col min="14864" max="14864" width="11.85546875" style="90" customWidth="1"/>
    <col min="14865" max="14865" width="14.7109375" style="90" customWidth="1"/>
    <col min="14866" max="14866" width="9" style="90" bestFit="1" customWidth="1"/>
    <col min="14867" max="15106" width="9.140625" style="90"/>
    <col min="15107" max="15107" width="4.7109375" style="90" bestFit="1" customWidth="1"/>
    <col min="15108" max="15108" width="9.7109375" style="90" bestFit="1" customWidth="1"/>
    <col min="15109" max="15109" width="10" style="90" bestFit="1" customWidth="1"/>
    <col min="15110" max="15110" width="8.85546875" style="90" bestFit="1" customWidth="1"/>
    <col min="15111" max="15111" width="22.85546875" style="90" customWidth="1"/>
    <col min="15112" max="15112" width="59.7109375" style="90" bestFit="1" customWidth="1"/>
    <col min="15113" max="15113" width="57.85546875" style="90" bestFit="1" customWidth="1"/>
    <col min="15114" max="15114" width="35.28515625" style="90" bestFit="1" customWidth="1"/>
    <col min="15115" max="15115" width="28.140625" style="90" bestFit="1" customWidth="1"/>
    <col min="15116" max="15116" width="33.140625" style="90" bestFit="1" customWidth="1"/>
    <col min="15117" max="15117" width="26" style="90" bestFit="1" customWidth="1"/>
    <col min="15118" max="15118" width="19.140625" style="90" bestFit="1" customWidth="1"/>
    <col min="15119" max="15119" width="10.42578125" style="90" customWidth="1"/>
    <col min="15120" max="15120" width="11.85546875" style="90" customWidth="1"/>
    <col min="15121" max="15121" width="14.7109375" style="90" customWidth="1"/>
    <col min="15122" max="15122" width="9" style="90" bestFit="1" customWidth="1"/>
    <col min="15123" max="15362" width="9.140625" style="90"/>
    <col min="15363" max="15363" width="4.7109375" style="90" bestFit="1" customWidth="1"/>
    <col min="15364" max="15364" width="9.7109375" style="90" bestFit="1" customWidth="1"/>
    <col min="15365" max="15365" width="10" style="90" bestFit="1" customWidth="1"/>
    <col min="15366" max="15366" width="8.85546875" style="90" bestFit="1" customWidth="1"/>
    <col min="15367" max="15367" width="22.85546875" style="90" customWidth="1"/>
    <col min="15368" max="15368" width="59.7109375" style="90" bestFit="1" customWidth="1"/>
    <col min="15369" max="15369" width="57.85546875" style="90" bestFit="1" customWidth="1"/>
    <col min="15370" max="15370" width="35.28515625" style="90" bestFit="1" customWidth="1"/>
    <col min="15371" max="15371" width="28.140625" style="90" bestFit="1" customWidth="1"/>
    <col min="15372" max="15372" width="33.140625" style="90" bestFit="1" customWidth="1"/>
    <col min="15373" max="15373" width="26" style="90" bestFit="1" customWidth="1"/>
    <col min="15374" max="15374" width="19.140625" style="90" bestFit="1" customWidth="1"/>
    <col min="15375" max="15375" width="10.42578125" style="90" customWidth="1"/>
    <col min="15376" max="15376" width="11.85546875" style="90" customWidth="1"/>
    <col min="15377" max="15377" width="14.7109375" style="90" customWidth="1"/>
    <col min="15378" max="15378" width="9" style="90" bestFit="1" customWidth="1"/>
    <col min="15379" max="15618" width="9.140625" style="90"/>
    <col min="15619" max="15619" width="4.7109375" style="90" bestFit="1" customWidth="1"/>
    <col min="15620" max="15620" width="9.7109375" style="90" bestFit="1" customWidth="1"/>
    <col min="15621" max="15621" width="10" style="90" bestFit="1" customWidth="1"/>
    <col min="15622" max="15622" width="8.85546875" style="90" bestFit="1" customWidth="1"/>
    <col min="15623" max="15623" width="22.85546875" style="90" customWidth="1"/>
    <col min="15624" max="15624" width="59.7109375" style="90" bestFit="1" customWidth="1"/>
    <col min="15625" max="15625" width="57.85546875" style="90" bestFit="1" customWidth="1"/>
    <col min="15626" max="15626" width="35.28515625" style="90" bestFit="1" customWidth="1"/>
    <col min="15627" max="15627" width="28.140625" style="90" bestFit="1" customWidth="1"/>
    <col min="15628" max="15628" width="33.140625" style="90" bestFit="1" customWidth="1"/>
    <col min="15629" max="15629" width="26" style="90" bestFit="1" customWidth="1"/>
    <col min="15630" max="15630" width="19.140625" style="90" bestFit="1" customWidth="1"/>
    <col min="15631" max="15631" width="10.42578125" style="90" customWidth="1"/>
    <col min="15632" max="15632" width="11.85546875" style="90" customWidth="1"/>
    <col min="15633" max="15633" width="14.7109375" style="90" customWidth="1"/>
    <col min="15634" max="15634" width="9" style="90" bestFit="1" customWidth="1"/>
    <col min="15635" max="15874" width="9.140625" style="90"/>
    <col min="15875" max="15875" width="4.7109375" style="90" bestFit="1" customWidth="1"/>
    <col min="15876" max="15876" width="9.7109375" style="90" bestFit="1" customWidth="1"/>
    <col min="15877" max="15877" width="10" style="90" bestFit="1" customWidth="1"/>
    <col min="15878" max="15878" width="8.85546875" style="90" bestFit="1" customWidth="1"/>
    <col min="15879" max="15879" width="22.85546875" style="90" customWidth="1"/>
    <col min="15880" max="15880" width="59.7109375" style="90" bestFit="1" customWidth="1"/>
    <col min="15881" max="15881" width="57.85546875" style="90" bestFit="1" customWidth="1"/>
    <col min="15882" max="15882" width="35.28515625" style="90" bestFit="1" customWidth="1"/>
    <col min="15883" max="15883" width="28.140625" style="90" bestFit="1" customWidth="1"/>
    <col min="15884" max="15884" width="33.140625" style="90" bestFit="1" customWidth="1"/>
    <col min="15885" max="15885" width="26" style="90" bestFit="1" customWidth="1"/>
    <col min="15886" max="15886" width="19.140625" style="90" bestFit="1" customWidth="1"/>
    <col min="15887" max="15887" width="10.42578125" style="90" customWidth="1"/>
    <col min="15888" max="15888" width="11.85546875" style="90" customWidth="1"/>
    <col min="15889" max="15889" width="14.7109375" style="90" customWidth="1"/>
    <col min="15890" max="15890" width="9" style="90" bestFit="1" customWidth="1"/>
    <col min="15891" max="16130" width="9.140625" style="90"/>
    <col min="16131" max="16131" width="4.7109375" style="90" bestFit="1" customWidth="1"/>
    <col min="16132" max="16132" width="9.7109375" style="90" bestFit="1" customWidth="1"/>
    <col min="16133" max="16133" width="10" style="90" bestFit="1" customWidth="1"/>
    <col min="16134" max="16134" width="8.85546875" style="90" bestFit="1" customWidth="1"/>
    <col min="16135" max="16135" width="22.85546875" style="90" customWidth="1"/>
    <col min="16136" max="16136" width="59.7109375" style="90" bestFit="1" customWidth="1"/>
    <col min="16137" max="16137" width="57.85546875" style="90" bestFit="1" customWidth="1"/>
    <col min="16138" max="16138" width="35.28515625" style="90" bestFit="1" customWidth="1"/>
    <col min="16139" max="16139" width="28.140625" style="90" bestFit="1" customWidth="1"/>
    <col min="16140" max="16140" width="33.140625" style="90" bestFit="1" customWidth="1"/>
    <col min="16141" max="16141" width="26" style="90" bestFit="1" customWidth="1"/>
    <col min="16142" max="16142" width="19.140625" style="90" bestFit="1" customWidth="1"/>
    <col min="16143" max="16143" width="10.42578125" style="90" customWidth="1"/>
    <col min="16144" max="16144" width="11.85546875" style="90" customWidth="1"/>
    <col min="16145" max="16145" width="14.7109375" style="90" customWidth="1"/>
    <col min="16146" max="16146" width="9" style="90" bestFit="1" customWidth="1"/>
    <col min="16147" max="16384" width="9.140625" style="90"/>
  </cols>
  <sheetData>
    <row r="2" spans="1:19" x14ac:dyDescent="0.25">
      <c r="A2" s="91" t="s">
        <v>3473</v>
      </c>
    </row>
    <row r="4" spans="1:19" s="94"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s="94"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s="94"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11" customFormat="1" ht="276.75" customHeight="1" x14ac:dyDescent="0.25">
      <c r="A7" s="506">
        <v>1</v>
      </c>
      <c r="B7" s="9">
        <v>1</v>
      </c>
      <c r="C7" s="9">
        <v>4</v>
      </c>
      <c r="D7" s="519">
        <v>2</v>
      </c>
      <c r="E7" s="546" t="s">
        <v>389</v>
      </c>
      <c r="F7" s="519" t="s">
        <v>390</v>
      </c>
      <c r="G7" s="519" t="s">
        <v>391</v>
      </c>
      <c r="H7" s="528" t="s">
        <v>392</v>
      </c>
      <c r="I7" s="13" t="s">
        <v>82</v>
      </c>
      <c r="J7" s="519" t="s">
        <v>393</v>
      </c>
      <c r="K7" s="528" t="s">
        <v>161</v>
      </c>
      <c r="L7" s="528"/>
      <c r="M7" s="529">
        <v>15321.6</v>
      </c>
      <c r="N7" s="529"/>
      <c r="O7" s="529">
        <v>15321.6</v>
      </c>
      <c r="P7" s="529"/>
      <c r="Q7" s="519" t="s">
        <v>394</v>
      </c>
      <c r="R7" s="519" t="s">
        <v>395</v>
      </c>
      <c r="S7" s="10"/>
    </row>
    <row r="8" spans="1:19" s="11" customFormat="1" ht="120" customHeight="1" x14ac:dyDescent="0.25">
      <c r="A8" s="607">
        <v>2</v>
      </c>
      <c r="B8" s="9">
        <v>1</v>
      </c>
      <c r="C8" s="9">
        <v>4</v>
      </c>
      <c r="D8" s="519">
        <v>2</v>
      </c>
      <c r="E8" s="546" t="s">
        <v>396</v>
      </c>
      <c r="F8" s="519" t="s">
        <v>397</v>
      </c>
      <c r="G8" s="519" t="s">
        <v>62</v>
      </c>
      <c r="H8" s="519" t="s">
        <v>109</v>
      </c>
      <c r="I8" s="13" t="s">
        <v>398</v>
      </c>
      <c r="J8" s="519" t="s">
        <v>399</v>
      </c>
      <c r="K8" s="528" t="s">
        <v>136</v>
      </c>
      <c r="L8" s="528"/>
      <c r="M8" s="529">
        <v>65380</v>
      </c>
      <c r="N8" s="529"/>
      <c r="O8" s="529">
        <v>65380</v>
      </c>
      <c r="P8" s="529"/>
      <c r="Q8" s="519" t="s">
        <v>394</v>
      </c>
      <c r="R8" s="519" t="s">
        <v>395</v>
      </c>
      <c r="S8" s="10"/>
    </row>
    <row r="9" spans="1:19" s="11" customFormat="1" ht="135" x14ac:dyDescent="0.25">
      <c r="A9" s="607">
        <v>3</v>
      </c>
      <c r="B9" s="9">
        <v>1</v>
      </c>
      <c r="C9" s="9">
        <v>4</v>
      </c>
      <c r="D9" s="519">
        <v>2</v>
      </c>
      <c r="E9" s="546" t="s">
        <v>400</v>
      </c>
      <c r="F9" s="519" t="s">
        <v>401</v>
      </c>
      <c r="G9" s="519" t="s">
        <v>62</v>
      </c>
      <c r="H9" s="519" t="s">
        <v>109</v>
      </c>
      <c r="I9" s="13" t="s">
        <v>151</v>
      </c>
      <c r="J9" s="519" t="s">
        <v>402</v>
      </c>
      <c r="K9" s="528" t="s">
        <v>136</v>
      </c>
      <c r="L9" s="528"/>
      <c r="M9" s="529">
        <v>24000</v>
      </c>
      <c r="N9" s="529"/>
      <c r="O9" s="529">
        <v>24000</v>
      </c>
      <c r="P9" s="529"/>
      <c r="Q9" s="519" t="s">
        <v>394</v>
      </c>
      <c r="R9" s="519" t="s">
        <v>395</v>
      </c>
    </row>
    <row r="10" spans="1:19" s="97" customFormat="1" ht="133.5" customHeight="1" x14ac:dyDescent="0.25">
      <c r="A10" s="101">
        <v>4</v>
      </c>
      <c r="B10" s="101">
        <v>1</v>
      </c>
      <c r="C10" s="101">
        <v>4</v>
      </c>
      <c r="D10" s="101">
        <v>5</v>
      </c>
      <c r="E10" s="110" t="s">
        <v>403</v>
      </c>
      <c r="F10" s="109" t="s">
        <v>404</v>
      </c>
      <c r="G10" s="101" t="s">
        <v>143</v>
      </c>
      <c r="H10" s="101" t="s">
        <v>109</v>
      </c>
      <c r="I10" s="101">
        <v>80</v>
      </c>
      <c r="J10" s="109" t="s">
        <v>402</v>
      </c>
      <c r="K10" s="101" t="s">
        <v>136</v>
      </c>
      <c r="L10" s="101"/>
      <c r="M10" s="100">
        <v>14989.8</v>
      </c>
      <c r="N10" s="101"/>
      <c r="O10" s="100">
        <v>14989.8</v>
      </c>
      <c r="P10" s="101"/>
      <c r="Q10" s="104" t="s">
        <v>394</v>
      </c>
      <c r="R10" s="104" t="s">
        <v>395</v>
      </c>
    </row>
    <row r="11" spans="1:19" s="11" customFormat="1" ht="149.25" customHeight="1" x14ac:dyDescent="0.25">
      <c r="A11" s="607">
        <v>5</v>
      </c>
      <c r="B11" s="9">
        <v>1</v>
      </c>
      <c r="C11" s="9">
        <v>4</v>
      </c>
      <c r="D11" s="9">
        <v>5</v>
      </c>
      <c r="E11" s="546" t="s">
        <v>405</v>
      </c>
      <c r="F11" s="519" t="s">
        <v>406</v>
      </c>
      <c r="G11" s="9" t="s">
        <v>62</v>
      </c>
      <c r="H11" s="9" t="s">
        <v>109</v>
      </c>
      <c r="I11" s="9">
        <v>35</v>
      </c>
      <c r="J11" s="519" t="s">
        <v>402</v>
      </c>
      <c r="K11" s="9" t="s">
        <v>136</v>
      </c>
      <c r="L11" s="9"/>
      <c r="M11" s="529">
        <v>44975</v>
      </c>
      <c r="N11" s="529"/>
      <c r="O11" s="529">
        <v>44975</v>
      </c>
      <c r="P11" s="505"/>
      <c r="Q11" s="519" t="s">
        <v>394</v>
      </c>
      <c r="R11" s="519" t="s">
        <v>395</v>
      </c>
    </row>
    <row r="12" spans="1:19" s="96" customFormat="1" ht="409.6" customHeight="1" x14ac:dyDescent="0.25">
      <c r="A12" s="103">
        <v>6</v>
      </c>
      <c r="B12" s="103">
        <v>1</v>
      </c>
      <c r="C12" s="103">
        <v>4</v>
      </c>
      <c r="D12" s="104">
        <v>5</v>
      </c>
      <c r="E12" s="104" t="s">
        <v>407</v>
      </c>
      <c r="F12" s="104" t="s">
        <v>408</v>
      </c>
      <c r="G12" s="104" t="s">
        <v>36</v>
      </c>
      <c r="H12" s="105" t="s">
        <v>409</v>
      </c>
      <c r="I12" s="106" t="s">
        <v>410</v>
      </c>
      <c r="J12" s="104" t="s">
        <v>411</v>
      </c>
      <c r="K12" s="105" t="s">
        <v>130</v>
      </c>
      <c r="L12" s="105"/>
      <c r="M12" s="107">
        <v>22810</v>
      </c>
      <c r="N12" s="107"/>
      <c r="O12" s="107">
        <v>22810</v>
      </c>
      <c r="P12" s="107"/>
      <c r="Q12" s="104" t="s">
        <v>412</v>
      </c>
      <c r="R12" s="104" t="s">
        <v>413</v>
      </c>
      <c r="S12" s="95"/>
    </row>
    <row r="13" spans="1:19" s="11" customFormat="1" ht="174" customHeight="1" x14ac:dyDescent="0.25">
      <c r="A13" s="9">
        <v>7</v>
      </c>
      <c r="B13" s="9">
        <v>1</v>
      </c>
      <c r="C13" s="9">
        <v>4</v>
      </c>
      <c r="D13" s="519">
        <v>5</v>
      </c>
      <c r="E13" s="519" t="s">
        <v>414</v>
      </c>
      <c r="F13" s="608" t="s">
        <v>415</v>
      </c>
      <c r="G13" s="519" t="s">
        <v>173</v>
      </c>
      <c r="H13" s="528" t="s">
        <v>109</v>
      </c>
      <c r="I13" s="13" t="s">
        <v>110</v>
      </c>
      <c r="J13" s="519" t="s">
        <v>402</v>
      </c>
      <c r="K13" s="528" t="s">
        <v>136</v>
      </c>
      <c r="L13" s="528"/>
      <c r="M13" s="529">
        <v>21466.06</v>
      </c>
      <c r="N13" s="529"/>
      <c r="O13" s="529">
        <v>21466.06</v>
      </c>
      <c r="P13" s="529"/>
      <c r="Q13" s="519" t="s">
        <v>394</v>
      </c>
      <c r="R13" s="519" t="s">
        <v>395</v>
      </c>
      <c r="S13" s="10"/>
    </row>
    <row r="14" spans="1:19" s="97" customFormat="1" x14ac:dyDescent="0.25">
      <c r="M14" s="98"/>
      <c r="N14" s="98"/>
      <c r="O14" s="98"/>
      <c r="P14" s="98"/>
    </row>
    <row r="15" spans="1:19" s="97" customFormat="1" x14ac:dyDescent="0.25">
      <c r="K15" s="526"/>
      <c r="L15" s="757" t="s">
        <v>618</v>
      </c>
      <c r="M15" s="757"/>
      <c r="N15" s="757" t="s">
        <v>619</v>
      </c>
      <c r="O15" s="758"/>
      <c r="P15" s="98"/>
    </row>
    <row r="16" spans="1:19" s="97" customFormat="1" x14ac:dyDescent="0.25">
      <c r="K16" s="526"/>
      <c r="L16" s="568" t="s">
        <v>620</v>
      </c>
      <c r="M16" s="464" t="s">
        <v>621</v>
      </c>
      <c r="N16" s="485" t="s">
        <v>620</v>
      </c>
      <c r="O16" s="464" t="s">
        <v>621</v>
      </c>
      <c r="P16" s="98"/>
    </row>
    <row r="17" spans="11:16" s="97" customFormat="1" x14ac:dyDescent="0.25">
      <c r="K17" s="556"/>
      <c r="L17" s="569">
        <v>6</v>
      </c>
      <c r="M17" s="179">
        <v>186132.46</v>
      </c>
      <c r="N17" s="180">
        <v>1</v>
      </c>
      <c r="O17" s="181">
        <v>22810</v>
      </c>
      <c r="P17" s="98"/>
    </row>
    <row r="18" spans="11:16" s="97" customFormat="1" x14ac:dyDescent="0.25">
      <c r="M18" s="98"/>
      <c r="N18" s="98"/>
      <c r="O18" s="98"/>
      <c r="P18" s="98"/>
    </row>
    <row r="19" spans="11:16" s="97" customFormat="1" x14ac:dyDescent="0.25">
      <c r="M19" s="98"/>
      <c r="N19" s="98"/>
      <c r="O19" s="98"/>
      <c r="P19" s="98"/>
    </row>
    <row r="20" spans="11:16" s="97" customFormat="1" x14ac:dyDescent="0.25">
      <c r="M20" s="98"/>
      <c r="N20" s="98"/>
      <c r="O20" s="98"/>
      <c r="P20" s="98"/>
    </row>
    <row r="21" spans="11:16" s="97" customFormat="1" x14ac:dyDescent="0.25">
      <c r="M21" s="98"/>
      <c r="N21" s="98"/>
      <c r="O21" s="98"/>
      <c r="P21" s="98"/>
    </row>
    <row r="22" spans="11:16" s="97" customFormat="1" x14ac:dyDescent="0.25">
      <c r="M22" s="98"/>
      <c r="N22" s="98"/>
      <c r="O22" s="98"/>
      <c r="P22" s="98"/>
    </row>
    <row r="23" spans="11:16" s="97" customFormat="1" x14ac:dyDescent="0.25">
      <c r="M23" s="98"/>
      <c r="N23" s="98"/>
      <c r="O23" s="98"/>
      <c r="P23" s="98"/>
    </row>
    <row r="24" spans="11:16" s="97" customFormat="1" x14ac:dyDescent="0.25">
      <c r="M24" s="98"/>
      <c r="N24" s="98"/>
      <c r="O24" s="98"/>
      <c r="P24" s="98"/>
    </row>
    <row r="25" spans="11:16" s="97" customFormat="1" x14ac:dyDescent="0.25">
      <c r="M25" s="98"/>
      <c r="N25" s="98"/>
      <c r="O25" s="98"/>
      <c r="P25" s="98"/>
    </row>
    <row r="26" spans="11:16" s="97" customFormat="1" x14ac:dyDescent="0.25">
      <c r="M26" s="98"/>
      <c r="N26" s="98"/>
      <c r="O26" s="98"/>
      <c r="P26" s="98"/>
    </row>
    <row r="27" spans="11:16" s="97" customFormat="1" x14ac:dyDescent="0.25">
      <c r="M27" s="98"/>
      <c r="N27" s="98"/>
      <c r="O27" s="98"/>
      <c r="P27" s="98"/>
    </row>
    <row r="28" spans="11:16" s="97" customFormat="1" x14ac:dyDescent="0.25">
      <c r="M28" s="98"/>
      <c r="N28" s="98"/>
      <c r="O28" s="98"/>
      <c r="P28" s="98"/>
    </row>
    <row r="29" spans="11:16" s="97" customFormat="1" x14ac:dyDescent="0.25">
      <c r="M29" s="98"/>
      <c r="N29" s="98"/>
      <c r="O29" s="98"/>
      <c r="P29" s="98"/>
    </row>
    <row r="30" spans="11:16" s="97" customFormat="1" x14ac:dyDescent="0.25">
      <c r="M30" s="98"/>
      <c r="N30" s="98"/>
      <c r="O30" s="98"/>
      <c r="P30" s="98"/>
    </row>
    <row r="31" spans="11:16" s="97" customFormat="1" x14ac:dyDescent="0.25">
      <c r="M31" s="98"/>
      <c r="N31" s="98"/>
      <c r="O31" s="98"/>
      <c r="P31" s="98"/>
    </row>
    <row r="32" spans="11:16" s="97" customFormat="1" x14ac:dyDescent="0.25">
      <c r="M32" s="98"/>
      <c r="N32" s="98"/>
      <c r="O32" s="98"/>
      <c r="P32" s="98"/>
    </row>
    <row r="33" spans="13:16" s="97" customFormat="1" x14ac:dyDescent="0.25">
      <c r="M33" s="98"/>
      <c r="N33" s="98"/>
      <c r="O33" s="98"/>
      <c r="P33" s="98"/>
    </row>
    <row r="34" spans="13:16" s="97" customFormat="1" x14ac:dyDescent="0.25">
      <c r="M34" s="98"/>
      <c r="N34" s="98"/>
      <c r="O34" s="98"/>
      <c r="P34" s="98"/>
    </row>
    <row r="35" spans="13:16" s="97" customFormat="1" x14ac:dyDescent="0.25">
      <c r="M35" s="98"/>
      <c r="N35" s="98"/>
      <c r="O35" s="98"/>
      <c r="P35" s="98"/>
    </row>
    <row r="36" spans="13:16" s="97" customFormat="1" x14ac:dyDescent="0.25">
      <c r="M36" s="98"/>
      <c r="N36" s="98"/>
      <c r="O36" s="98"/>
      <c r="P36" s="98"/>
    </row>
    <row r="37" spans="13:16" s="97" customFormat="1" x14ac:dyDescent="0.25">
      <c r="M37" s="98"/>
      <c r="N37" s="98"/>
      <c r="O37" s="98"/>
      <c r="P37" s="98"/>
    </row>
    <row r="38" spans="13:16" s="97" customFormat="1" x14ac:dyDescent="0.25">
      <c r="M38" s="98"/>
      <c r="N38" s="98"/>
      <c r="O38" s="98"/>
      <c r="P38" s="98"/>
    </row>
    <row r="39" spans="13:16" s="97" customFormat="1" x14ac:dyDescent="0.25">
      <c r="M39" s="98"/>
      <c r="N39" s="98"/>
      <c r="O39" s="98"/>
      <c r="P39" s="98"/>
    </row>
    <row r="40" spans="13:16" s="97" customFormat="1" x14ac:dyDescent="0.25">
      <c r="M40" s="98"/>
      <c r="N40" s="98"/>
      <c r="O40" s="98"/>
      <c r="P40" s="98"/>
    </row>
    <row r="41" spans="13:16" s="97" customFormat="1" x14ac:dyDescent="0.25">
      <c r="M41" s="98"/>
      <c r="N41" s="98"/>
      <c r="O41" s="98"/>
      <c r="P41" s="98"/>
    </row>
    <row r="42" spans="13:16" s="97" customFormat="1" x14ac:dyDescent="0.25">
      <c r="M42" s="98"/>
      <c r="N42" s="98"/>
      <c r="O42" s="98"/>
      <c r="P42" s="98"/>
    </row>
    <row r="43" spans="13:16" s="97" customFormat="1" x14ac:dyDescent="0.25">
      <c r="M43" s="98"/>
      <c r="N43" s="98"/>
      <c r="O43" s="98"/>
      <c r="P43" s="98"/>
    </row>
    <row r="44" spans="13:16" s="97" customFormat="1" x14ac:dyDescent="0.25">
      <c r="M44" s="98"/>
      <c r="N44" s="98"/>
      <c r="O44" s="98"/>
      <c r="P44" s="98"/>
    </row>
    <row r="45" spans="13:16" s="97" customFormat="1" x14ac:dyDescent="0.25">
      <c r="M45" s="98"/>
      <c r="N45" s="98"/>
      <c r="O45" s="98"/>
      <c r="P45" s="98"/>
    </row>
    <row r="46" spans="13:16" s="97" customFormat="1" x14ac:dyDescent="0.25">
      <c r="M46" s="98"/>
      <c r="N46" s="98"/>
      <c r="O46" s="98"/>
      <c r="P46" s="98"/>
    </row>
    <row r="47" spans="13:16" s="97" customFormat="1" x14ac:dyDescent="0.25">
      <c r="M47" s="98"/>
      <c r="N47" s="98"/>
      <c r="O47" s="98"/>
      <c r="P47" s="98"/>
    </row>
    <row r="48" spans="13:16" s="97" customFormat="1" x14ac:dyDescent="0.25">
      <c r="M48" s="98"/>
      <c r="N48" s="98"/>
      <c r="O48" s="98"/>
      <c r="P48" s="98"/>
    </row>
    <row r="49" spans="13:16" s="97" customFormat="1" x14ac:dyDescent="0.25">
      <c r="M49" s="98"/>
      <c r="N49" s="98"/>
      <c r="O49" s="98"/>
      <c r="P49" s="98"/>
    </row>
    <row r="50" spans="13:16" s="97" customFormat="1" x14ac:dyDescent="0.25">
      <c r="M50" s="98"/>
      <c r="N50" s="98"/>
      <c r="O50" s="98"/>
      <c r="P50" s="98"/>
    </row>
    <row r="51" spans="13:16" s="97" customFormat="1" x14ac:dyDescent="0.25">
      <c r="M51" s="98"/>
      <c r="N51" s="98"/>
      <c r="O51" s="98"/>
      <c r="P51" s="98"/>
    </row>
    <row r="52" spans="13:16" s="97" customFormat="1" x14ac:dyDescent="0.25">
      <c r="M52" s="98"/>
      <c r="N52" s="98"/>
      <c r="O52" s="98"/>
      <c r="P52" s="98"/>
    </row>
    <row r="53" spans="13:16" s="97" customFormat="1" x14ac:dyDescent="0.25">
      <c r="M53" s="98"/>
      <c r="N53" s="98"/>
      <c r="O53" s="98"/>
      <c r="P53" s="98"/>
    </row>
    <row r="54" spans="13:16" s="97" customFormat="1" x14ac:dyDescent="0.25">
      <c r="M54" s="98"/>
      <c r="N54" s="98"/>
      <c r="O54" s="98"/>
      <c r="P54" s="98"/>
    </row>
    <row r="55" spans="13:16" s="97" customFormat="1" x14ac:dyDescent="0.25">
      <c r="M55" s="98"/>
      <c r="N55" s="98"/>
      <c r="O55" s="98"/>
      <c r="P55" s="98"/>
    </row>
    <row r="56" spans="13:16" s="97" customFormat="1" x14ac:dyDescent="0.25">
      <c r="M56" s="98"/>
      <c r="N56" s="98"/>
      <c r="O56" s="98"/>
      <c r="P56" s="98"/>
    </row>
    <row r="57" spans="13:16" s="97" customFormat="1" x14ac:dyDescent="0.25">
      <c r="M57" s="98"/>
      <c r="N57" s="98"/>
      <c r="O57" s="98"/>
      <c r="P57" s="98"/>
    </row>
    <row r="58" spans="13:16" s="97" customFormat="1" x14ac:dyDescent="0.25">
      <c r="M58" s="98"/>
      <c r="N58" s="98"/>
      <c r="O58" s="98"/>
      <c r="P58" s="98"/>
    </row>
    <row r="59" spans="13:16" s="97" customFormat="1" x14ac:dyDescent="0.25">
      <c r="M59" s="98"/>
      <c r="N59" s="98"/>
      <c r="O59" s="98"/>
      <c r="P59" s="98"/>
    </row>
    <row r="60" spans="13:16" s="97" customFormat="1" x14ac:dyDescent="0.25">
      <c r="M60" s="98"/>
      <c r="N60" s="98"/>
      <c r="O60" s="98"/>
      <c r="P60" s="98"/>
    </row>
    <row r="61" spans="13:16" s="97" customFormat="1" x14ac:dyDescent="0.25">
      <c r="M61" s="98"/>
      <c r="N61" s="98"/>
      <c r="O61" s="98"/>
      <c r="P61" s="98"/>
    </row>
    <row r="62" spans="13:16" s="97" customFormat="1" x14ac:dyDescent="0.25">
      <c r="M62" s="98"/>
      <c r="N62" s="98"/>
      <c r="O62" s="98"/>
      <c r="P62" s="98"/>
    </row>
    <row r="63" spans="13:16" s="97" customFormat="1" x14ac:dyDescent="0.25">
      <c r="M63" s="98"/>
      <c r="N63" s="98"/>
      <c r="O63" s="98"/>
      <c r="P63" s="98"/>
    </row>
    <row r="64" spans="13:16" s="97" customFormat="1" x14ac:dyDescent="0.25">
      <c r="M64" s="98"/>
      <c r="N64" s="98"/>
      <c r="O64" s="98"/>
      <c r="P64" s="98"/>
    </row>
    <row r="65" spans="13:16" s="97" customFormat="1" x14ac:dyDescent="0.25">
      <c r="M65" s="98"/>
      <c r="N65" s="98"/>
      <c r="O65" s="98"/>
      <c r="P65" s="98"/>
    </row>
    <row r="66" spans="13:16" s="97" customFormat="1" x14ac:dyDescent="0.25">
      <c r="M66" s="98"/>
      <c r="N66" s="98"/>
      <c r="O66" s="98"/>
      <c r="P66" s="98"/>
    </row>
    <row r="67" spans="13:16" s="97" customFormat="1" x14ac:dyDescent="0.25">
      <c r="M67" s="98"/>
      <c r="N67" s="98"/>
      <c r="O67" s="98"/>
      <c r="P67" s="98"/>
    </row>
    <row r="68" spans="13:16" s="97" customFormat="1" x14ac:dyDescent="0.25">
      <c r="M68" s="98"/>
      <c r="N68" s="98"/>
      <c r="O68" s="98"/>
      <c r="P68" s="98"/>
    </row>
    <row r="69" spans="13:16" s="97" customFormat="1" x14ac:dyDescent="0.25">
      <c r="M69" s="98"/>
      <c r="N69" s="98"/>
      <c r="O69" s="98"/>
      <c r="P69" s="98"/>
    </row>
    <row r="70" spans="13:16" s="97" customFormat="1" x14ac:dyDescent="0.25">
      <c r="M70" s="98"/>
      <c r="N70" s="98"/>
      <c r="O70" s="98"/>
      <c r="P70" s="98"/>
    </row>
    <row r="71" spans="13:16" s="97" customFormat="1" x14ac:dyDescent="0.25">
      <c r="M71" s="98"/>
      <c r="N71" s="98"/>
      <c r="O71" s="98"/>
      <c r="P71" s="98"/>
    </row>
    <row r="72" spans="13:16" s="97" customFormat="1" x14ac:dyDescent="0.25">
      <c r="M72" s="98"/>
      <c r="N72" s="98"/>
      <c r="O72" s="98"/>
      <c r="P72" s="98"/>
    </row>
    <row r="73" spans="13:16" s="97" customFormat="1" x14ac:dyDescent="0.25">
      <c r="M73" s="98"/>
      <c r="N73" s="98"/>
      <c r="O73" s="98"/>
      <c r="P73" s="98"/>
    </row>
    <row r="74" spans="13:16" s="97" customFormat="1" x14ac:dyDescent="0.25">
      <c r="M74" s="98"/>
      <c r="N74" s="98"/>
      <c r="O74" s="98"/>
      <c r="P74" s="98"/>
    </row>
    <row r="75" spans="13:16" s="97" customFormat="1" x14ac:dyDescent="0.25">
      <c r="M75" s="98"/>
      <c r="N75" s="98"/>
      <c r="O75" s="98"/>
      <c r="P75" s="98"/>
    </row>
    <row r="76" spans="13:16" s="97" customFormat="1" x14ac:dyDescent="0.25">
      <c r="M76" s="98"/>
      <c r="N76" s="98"/>
      <c r="O76" s="98"/>
      <c r="P76" s="98"/>
    </row>
    <row r="77" spans="13:16" s="97" customFormat="1" x14ac:dyDescent="0.25">
      <c r="M77" s="98"/>
      <c r="N77" s="98"/>
      <c r="O77" s="98"/>
      <c r="P77" s="98"/>
    </row>
    <row r="78" spans="13:16" s="97" customFormat="1" x14ac:dyDescent="0.25">
      <c r="M78" s="98"/>
      <c r="N78" s="98"/>
      <c r="O78" s="98"/>
      <c r="P78" s="98"/>
    </row>
    <row r="79" spans="13:16" s="97" customFormat="1" x14ac:dyDescent="0.25">
      <c r="M79" s="98"/>
      <c r="N79" s="98"/>
      <c r="O79" s="98"/>
      <c r="P79" s="98"/>
    </row>
    <row r="80" spans="13:16" s="97" customFormat="1" x14ac:dyDescent="0.25">
      <c r="M80" s="98"/>
      <c r="N80" s="98"/>
      <c r="O80" s="98"/>
      <c r="P80" s="98"/>
    </row>
    <row r="81" spans="13:16" s="97" customFormat="1" x14ac:dyDescent="0.25">
      <c r="M81" s="98"/>
      <c r="N81" s="98"/>
      <c r="O81" s="98"/>
      <c r="P81" s="98"/>
    </row>
    <row r="82" spans="13:16" s="97" customFormat="1" x14ac:dyDescent="0.25">
      <c r="M82" s="98"/>
      <c r="N82" s="98"/>
      <c r="O82" s="98"/>
      <c r="P82" s="98"/>
    </row>
    <row r="83" spans="13:16" s="97" customFormat="1" x14ac:dyDescent="0.25">
      <c r="M83" s="98"/>
      <c r="N83" s="98"/>
      <c r="O83" s="98"/>
      <c r="P83" s="98"/>
    </row>
    <row r="84" spans="13:16" s="97" customFormat="1" x14ac:dyDescent="0.25">
      <c r="M84" s="98"/>
      <c r="N84" s="98"/>
      <c r="O84" s="98"/>
      <c r="P84" s="98"/>
    </row>
    <row r="85" spans="13:16" s="97" customFormat="1" x14ac:dyDescent="0.25">
      <c r="M85" s="98"/>
      <c r="N85" s="98"/>
      <c r="O85" s="98"/>
      <c r="P85" s="98"/>
    </row>
    <row r="86" spans="13:16" s="97" customFormat="1" x14ac:dyDescent="0.25">
      <c r="M86" s="98"/>
      <c r="N86" s="98"/>
      <c r="O86" s="98"/>
      <c r="P86" s="98"/>
    </row>
    <row r="87" spans="13:16" s="97" customFormat="1" x14ac:dyDescent="0.25">
      <c r="M87" s="98"/>
      <c r="N87" s="98"/>
      <c r="O87" s="98"/>
      <c r="P87" s="98"/>
    </row>
    <row r="88" spans="13:16" s="97" customFormat="1" x14ac:dyDescent="0.25">
      <c r="M88" s="98"/>
      <c r="N88" s="98"/>
      <c r="O88" s="98"/>
      <c r="P88" s="98"/>
    </row>
    <row r="89" spans="13:16" s="97" customFormat="1" x14ac:dyDescent="0.25">
      <c r="M89" s="98"/>
      <c r="N89" s="98"/>
      <c r="O89" s="98"/>
      <c r="P89" s="98"/>
    </row>
    <row r="90" spans="13:16" s="97" customFormat="1" x14ac:dyDescent="0.25">
      <c r="M90" s="98"/>
      <c r="N90" s="98"/>
      <c r="O90" s="98"/>
      <c r="P90" s="98"/>
    </row>
    <row r="91" spans="13:16" s="97" customFormat="1" x14ac:dyDescent="0.25">
      <c r="M91" s="98"/>
      <c r="N91" s="98"/>
      <c r="O91" s="98"/>
      <c r="P91" s="98"/>
    </row>
    <row r="92" spans="13:16" s="97" customFormat="1" x14ac:dyDescent="0.25">
      <c r="M92" s="98"/>
      <c r="N92" s="98"/>
      <c r="O92" s="98"/>
      <c r="P92" s="98"/>
    </row>
    <row r="93" spans="13:16" s="97" customFormat="1" x14ac:dyDescent="0.25">
      <c r="M93" s="98"/>
      <c r="N93" s="98"/>
      <c r="O93" s="98"/>
      <c r="P93" s="98"/>
    </row>
    <row r="94" spans="13:16" s="97" customFormat="1" x14ac:dyDescent="0.25">
      <c r="M94" s="98"/>
      <c r="N94" s="98"/>
      <c r="O94" s="98"/>
      <c r="P94" s="98"/>
    </row>
    <row r="95" spans="13:16" s="97" customFormat="1" x14ac:dyDescent="0.25">
      <c r="M95" s="98"/>
      <c r="N95" s="98"/>
      <c r="O95" s="98"/>
      <c r="P95" s="98"/>
    </row>
    <row r="96" spans="13:16" s="97" customFormat="1" x14ac:dyDescent="0.25">
      <c r="M96" s="98"/>
      <c r="N96" s="98"/>
      <c r="O96" s="98"/>
      <c r="P96" s="98"/>
    </row>
    <row r="97" spans="13:16" s="97" customFormat="1" x14ac:dyDescent="0.25">
      <c r="M97" s="98"/>
      <c r="N97" s="98"/>
      <c r="O97" s="98"/>
      <c r="P97" s="98"/>
    </row>
    <row r="98" spans="13:16" s="97" customFormat="1" x14ac:dyDescent="0.25">
      <c r="M98" s="98"/>
      <c r="N98" s="98"/>
      <c r="O98" s="98"/>
      <c r="P98" s="98"/>
    </row>
    <row r="99" spans="13:16" s="97" customFormat="1" x14ac:dyDescent="0.25">
      <c r="M99" s="98"/>
      <c r="N99" s="98"/>
      <c r="O99" s="98"/>
      <c r="P99" s="98"/>
    </row>
    <row r="100" spans="13:16" s="97" customFormat="1" x14ac:dyDescent="0.25">
      <c r="M100" s="98"/>
      <c r="N100" s="98"/>
      <c r="O100" s="98"/>
      <c r="P100" s="98"/>
    </row>
    <row r="101" spans="13:16" s="97" customFormat="1" x14ac:dyDescent="0.25">
      <c r="M101" s="98"/>
      <c r="N101" s="98"/>
      <c r="O101" s="98"/>
      <c r="P101" s="98"/>
    </row>
    <row r="102" spans="13:16" s="97" customFormat="1" x14ac:dyDescent="0.25">
      <c r="M102" s="98"/>
      <c r="N102" s="98"/>
      <c r="O102" s="98"/>
      <c r="P102" s="98"/>
    </row>
    <row r="103" spans="13:16" s="97" customFormat="1" x14ac:dyDescent="0.25">
      <c r="M103" s="98"/>
      <c r="N103" s="98"/>
      <c r="O103" s="98"/>
      <c r="P103" s="98"/>
    </row>
    <row r="104" spans="13:16" s="97" customFormat="1" x14ac:dyDescent="0.25">
      <c r="M104" s="98"/>
      <c r="N104" s="98"/>
      <c r="O104" s="98"/>
      <c r="P104" s="98"/>
    </row>
    <row r="105" spans="13:16" s="97" customFormat="1" x14ac:dyDescent="0.25">
      <c r="M105" s="98"/>
      <c r="N105" s="98"/>
      <c r="O105" s="98"/>
      <c r="P105" s="98"/>
    </row>
    <row r="106" spans="13:16" s="97" customFormat="1" x14ac:dyDescent="0.25">
      <c r="M106" s="98"/>
      <c r="N106" s="98"/>
      <c r="O106" s="98"/>
      <c r="P106" s="98"/>
    </row>
    <row r="107" spans="13:16" s="97" customFormat="1" x14ac:dyDescent="0.25">
      <c r="M107" s="98"/>
      <c r="N107" s="98"/>
      <c r="O107" s="98"/>
      <c r="P107" s="98"/>
    </row>
    <row r="108" spans="13:16" s="97" customFormat="1" x14ac:dyDescent="0.25">
      <c r="M108" s="98"/>
      <c r="N108" s="98"/>
      <c r="O108" s="98"/>
      <c r="P108" s="98"/>
    </row>
    <row r="109" spans="13:16" s="97" customFormat="1" x14ac:dyDescent="0.25">
      <c r="M109" s="98"/>
      <c r="N109" s="98"/>
      <c r="O109" s="98"/>
      <c r="P109" s="98"/>
    </row>
    <row r="110" spans="13:16" s="97" customFormat="1" x14ac:dyDescent="0.25">
      <c r="M110" s="98"/>
      <c r="N110" s="98"/>
      <c r="O110" s="98"/>
      <c r="P110" s="98"/>
    </row>
    <row r="111" spans="13:16" s="97" customFormat="1" x14ac:dyDescent="0.25">
      <c r="M111" s="98"/>
      <c r="N111" s="98"/>
      <c r="O111" s="98"/>
      <c r="P111" s="98"/>
    </row>
    <row r="112" spans="13:16" s="97" customFormat="1" x14ac:dyDescent="0.25">
      <c r="M112" s="98"/>
      <c r="N112" s="98"/>
      <c r="O112" s="98"/>
      <c r="P112" s="98"/>
    </row>
    <row r="113" spans="12:16" s="97" customFormat="1" x14ac:dyDescent="0.25">
      <c r="M113" s="98"/>
      <c r="N113" s="98"/>
      <c r="O113" s="98"/>
      <c r="P113" s="98"/>
    </row>
    <row r="114" spans="12:16" s="97" customFormat="1" x14ac:dyDescent="0.25">
      <c r="M114" s="98"/>
      <c r="N114" s="98"/>
      <c r="O114" s="98"/>
      <c r="P114" s="98"/>
    </row>
    <row r="115" spans="12:16" s="97" customFormat="1" x14ac:dyDescent="0.25">
      <c r="M115" s="98"/>
      <c r="N115" s="98"/>
      <c r="O115" s="98"/>
      <c r="P115" s="98"/>
    </row>
    <row r="116" spans="12:16" s="97" customFormat="1" x14ac:dyDescent="0.25">
      <c r="M116" s="98"/>
      <c r="N116" s="98"/>
      <c r="O116" s="98"/>
      <c r="P116" s="98"/>
    </row>
    <row r="117" spans="12:16" s="97" customFormat="1" x14ac:dyDescent="0.25">
      <c r="M117" s="98"/>
      <c r="N117" s="98"/>
      <c r="O117" s="98"/>
      <c r="P117" s="98"/>
    </row>
    <row r="118" spans="12:16" s="97" customFormat="1" x14ac:dyDescent="0.25">
      <c r="M118" s="98"/>
      <c r="N118" s="98"/>
      <c r="O118" s="98"/>
      <c r="P118" s="98"/>
    </row>
    <row r="119" spans="12:16" s="97" customFormat="1" x14ac:dyDescent="0.25">
      <c r="M119" s="98"/>
      <c r="N119" s="98"/>
      <c r="O119" s="98"/>
      <c r="P119" s="98"/>
    </row>
    <row r="120" spans="12:16" s="97" customFormat="1" x14ac:dyDescent="0.25">
      <c r="M120" s="98"/>
      <c r="N120" s="98"/>
      <c r="O120" s="98"/>
      <c r="P120" s="98"/>
    </row>
    <row r="121" spans="12:16" s="97" customFormat="1" x14ac:dyDescent="0.25">
      <c r="M121" s="98"/>
      <c r="N121" s="98"/>
      <c r="O121" s="98"/>
      <c r="P121" s="98"/>
    </row>
    <row r="122" spans="12:16" s="97" customFormat="1" x14ac:dyDescent="0.25">
      <c r="M122" s="98"/>
      <c r="N122" s="98"/>
      <c r="O122" s="98"/>
      <c r="P122" s="98"/>
    </row>
    <row r="123" spans="12:16" s="97" customFormat="1" x14ac:dyDescent="0.25">
      <c r="M123" s="98"/>
      <c r="N123" s="98"/>
      <c r="O123" s="98"/>
      <c r="P123" s="98"/>
    </row>
    <row r="124" spans="12:16" s="97" customFormat="1" x14ac:dyDescent="0.25">
      <c r="M124" s="98"/>
      <c r="N124" s="98"/>
      <c r="O124" s="98"/>
      <c r="P124" s="98"/>
    </row>
    <row r="125" spans="12:16" s="97" customFormat="1" x14ac:dyDescent="0.25">
      <c r="L125" s="90"/>
      <c r="M125" s="98"/>
      <c r="N125" s="98"/>
      <c r="O125" s="98"/>
      <c r="P125" s="98"/>
    </row>
  </sheetData>
  <mergeCells count="16">
    <mergeCell ref="N15:O15"/>
    <mergeCell ref="K4:L4"/>
    <mergeCell ref="M4:N4"/>
    <mergeCell ref="O4:P4"/>
    <mergeCell ref="B4:B5"/>
    <mergeCell ref="C4:C5"/>
    <mergeCell ref="D4:D5"/>
    <mergeCell ref="E4:E5"/>
    <mergeCell ref="L15:M15"/>
    <mergeCell ref="F4:F5"/>
    <mergeCell ref="A4:A5"/>
    <mergeCell ref="Q4:Q5"/>
    <mergeCell ref="R4:R5"/>
    <mergeCell ref="G4:G5"/>
    <mergeCell ref="H4:I4"/>
    <mergeCell ref="J4:J5"/>
  </mergeCells>
  <pageMargins left="0.7" right="0.7" top="0.75" bottom="0.75" header="0.3" footer="0.3"/>
  <pageSetup paperSize="9" orientation="portrait" horizontalDpi="4294967294" vertic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R20"/>
  <sheetViews>
    <sheetView zoomScale="82" zoomScaleNormal="82" workbookViewId="0">
      <selection activeCell="A3" sqref="A3"/>
    </sheetView>
  </sheetViews>
  <sheetFormatPr defaultRowHeight="15" x14ac:dyDescent="0.25"/>
  <cols>
    <col min="1" max="1" width="4.7109375" style="118" customWidth="1"/>
    <col min="2" max="2" width="6" style="118" customWidth="1"/>
    <col min="3" max="4" width="9.140625" style="118"/>
    <col min="5" max="5" width="22.42578125" style="118" customWidth="1"/>
    <col min="6" max="6" width="49.28515625" style="118" customWidth="1"/>
    <col min="7" max="7" width="23.140625" style="118" customWidth="1"/>
    <col min="8" max="8" width="12.5703125" style="118" customWidth="1"/>
    <col min="9" max="9" width="15.140625" style="118" customWidth="1"/>
    <col min="10" max="10" width="37.5703125" style="118" customWidth="1"/>
    <col min="11" max="11" width="9.140625" style="118"/>
    <col min="12" max="12" width="13.5703125" style="118" customWidth="1"/>
    <col min="13" max="13" width="10.85546875" style="118" bestFit="1" customWidth="1"/>
    <col min="14" max="14" width="13.140625" style="118" customWidth="1"/>
    <col min="15" max="15" width="9.5703125" style="118" customWidth="1"/>
    <col min="16" max="16" width="13" style="118" customWidth="1"/>
    <col min="17" max="17" width="16.5703125" style="118" customWidth="1"/>
    <col min="18" max="18" width="17" style="118" customWidth="1"/>
    <col min="19" max="16384" width="9.140625" style="118"/>
  </cols>
  <sheetData>
    <row r="2" spans="1:18" x14ac:dyDescent="0.25">
      <c r="A2" s="91" t="s">
        <v>3474</v>
      </c>
    </row>
    <row r="4" spans="1:18" ht="37.5" customHeight="1" x14ac:dyDescent="0.25">
      <c r="A4" s="1008" t="s">
        <v>0</v>
      </c>
      <c r="B4" s="1010" t="s">
        <v>1</v>
      </c>
      <c r="C4" s="1010" t="s">
        <v>2</v>
      </c>
      <c r="D4" s="1010" t="s">
        <v>3</v>
      </c>
      <c r="E4" s="1008" t="s">
        <v>4</v>
      </c>
      <c r="F4" s="1010" t="s">
        <v>5</v>
      </c>
      <c r="G4" s="1008" t="s">
        <v>6</v>
      </c>
      <c r="H4" s="1012" t="s">
        <v>7</v>
      </c>
      <c r="I4" s="1013"/>
      <c r="J4" s="1008" t="s">
        <v>8</v>
      </c>
      <c r="K4" s="1012" t="s">
        <v>9</v>
      </c>
      <c r="L4" s="912"/>
      <c r="M4" s="1014" t="s">
        <v>10</v>
      </c>
      <c r="N4" s="1015"/>
      <c r="O4" s="1014" t="s">
        <v>11</v>
      </c>
      <c r="P4" s="1015"/>
      <c r="Q4" s="1008" t="s">
        <v>12</v>
      </c>
      <c r="R4" s="1010" t="s">
        <v>13</v>
      </c>
    </row>
    <row r="5" spans="1:18" ht="21.75" customHeight="1" x14ac:dyDescent="0.25">
      <c r="A5" s="1009"/>
      <c r="B5" s="1011"/>
      <c r="C5" s="1011"/>
      <c r="D5" s="1011"/>
      <c r="E5" s="1009"/>
      <c r="F5" s="1011"/>
      <c r="G5" s="1009"/>
      <c r="H5" s="492" t="s">
        <v>14</v>
      </c>
      <c r="I5" s="492" t="s">
        <v>15</v>
      </c>
      <c r="J5" s="1009"/>
      <c r="K5" s="493">
        <v>2018</v>
      </c>
      <c r="L5" s="493">
        <v>2019</v>
      </c>
      <c r="M5" s="494">
        <v>2018</v>
      </c>
      <c r="N5" s="494">
        <v>2019</v>
      </c>
      <c r="O5" s="494">
        <v>2018</v>
      </c>
      <c r="P5" s="494">
        <v>2019</v>
      </c>
      <c r="Q5" s="1009"/>
      <c r="R5" s="1011"/>
    </row>
    <row r="6" spans="1:18" x14ac:dyDescent="0.25">
      <c r="A6" s="495" t="s">
        <v>16</v>
      </c>
      <c r="B6" s="492" t="s">
        <v>17</v>
      </c>
      <c r="C6" s="492" t="s">
        <v>18</v>
      </c>
      <c r="D6" s="492" t="s">
        <v>19</v>
      </c>
      <c r="E6" s="495" t="s">
        <v>20</v>
      </c>
      <c r="F6" s="492" t="s">
        <v>21</v>
      </c>
      <c r="G6" s="495" t="s">
        <v>22</v>
      </c>
      <c r="H6" s="492" t="s">
        <v>23</v>
      </c>
      <c r="I6" s="492" t="s">
        <v>24</v>
      </c>
      <c r="J6" s="495" t="s">
        <v>25</v>
      </c>
      <c r="K6" s="493" t="s">
        <v>26</v>
      </c>
      <c r="L6" s="493" t="s">
        <v>27</v>
      </c>
      <c r="M6" s="496" t="s">
        <v>28</v>
      </c>
      <c r="N6" s="496" t="s">
        <v>29</v>
      </c>
      <c r="O6" s="496" t="s">
        <v>30</v>
      </c>
      <c r="P6" s="496" t="s">
        <v>31</v>
      </c>
      <c r="Q6" s="495" t="s">
        <v>32</v>
      </c>
      <c r="R6" s="492" t="s">
        <v>33</v>
      </c>
    </row>
    <row r="7" spans="1:18" ht="207" customHeight="1" x14ac:dyDescent="0.25">
      <c r="A7" s="137">
        <v>1</v>
      </c>
      <c r="B7" s="138">
        <v>1</v>
      </c>
      <c r="C7" s="138">
        <v>4</v>
      </c>
      <c r="D7" s="138">
        <v>2</v>
      </c>
      <c r="E7" s="139" t="s">
        <v>548</v>
      </c>
      <c r="F7" s="140" t="s">
        <v>549</v>
      </c>
      <c r="G7" s="138" t="s">
        <v>379</v>
      </c>
      <c r="H7" s="138" t="s">
        <v>109</v>
      </c>
      <c r="I7" s="141" t="s">
        <v>534</v>
      </c>
      <c r="J7" s="140" t="s">
        <v>550</v>
      </c>
      <c r="K7" s="142" t="s">
        <v>130</v>
      </c>
      <c r="L7" s="142"/>
      <c r="M7" s="143">
        <v>12539.94</v>
      </c>
      <c r="N7" s="143"/>
      <c r="O7" s="143">
        <v>12539.94</v>
      </c>
      <c r="P7" s="143"/>
      <c r="Q7" s="138" t="s">
        <v>574</v>
      </c>
      <c r="R7" s="138" t="s">
        <v>575</v>
      </c>
    </row>
    <row r="8" spans="1:18" ht="156.75" customHeight="1" x14ac:dyDescent="0.25">
      <c r="A8" s="137">
        <v>2</v>
      </c>
      <c r="B8" s="138">
        <v>1</v>
      </c>
      <c r="C8" s="138">
        <v>4</v>
      </c>
      <c r="D8" s="138">
        <v>2</v>
      </c>
      <c r="E8" s="139" t="s">
        <v>551</v>
      </c>
      <c r="F8" s="140" t="s">
        <v>552</v>
      </c>
      <c r="G8" s="138" t="s">
        <v>62</v>
      </c>
      <c r="H8" s="138" t="s">
        <v>109</v>
      </c>
      <c r="I8" s="141" t="s">
        <v>447</v>
      </c>
      <c r="J8" s="139" t="s">
        <v>553</v>
      </c>
      <c r="K8" s="142" t="s">
        <v>161</v>
      </c>
      <c r="L8" s="142"/>
      <c r="M8" s="143">
        <v>41712.199999999997</v>
      </c>
      <c r="N8" s="143"/>
      <c r="O8" s="143">
        <v>41712.199999999997</v>
      </c>
      <c r="P8" s="143"/>
      <c r="Q8" s="138" t="s">
        <v>574</v>
      </c>
      <c r="R8" s="138" t="s">
        <v>575</v>
      </c>
    </row>
    <row r="9" spans="1:18" ht="109.5" customHeight="1" x14ac:dyDescent="0.25">
      <c r="A9" s="137">
        <v>3</v>
      </c>
      <c r="B9" s="144">
        <v>1</v>
      </c>
      <c r="C9" s="144">
        <v>4</v>
      </c>
      <c r="D9" s="138">
        <v>2</v>
      </c>
      <c r="E9" s="139" t="s">
        <v>554</v>
      </c>
      <c r="F9" s="139" t="s">
        <v>555</v>
      </c>
      <c r="G9" s="138" t="s">
        <v>62</v>
      </c>
      <c r="H9" s="138" t="s">
        <v>109</v>
      </c>
      <c r="I9" s="141" t="s">
        <v>151</v>
      </c>
      <c r="J9" s="145" t="s">
        <v>556</v>
      </c>
      <c r="K9" s="142" t="s">
        <v>136</v>
      </c>
      <c r="L9" s="142"/>
      <c r="M9" s="143">
        <v>70013.899999999994</v>
      </c>
      <c r="N9" s="143"/>
      <c r="O9" s="146">
        <v>70013.899999999994</v>
      </c>
      <c r="P9" s="146"/>
      <c r="Q9" s="138" t="s">
        <v>574</v>
      </c>
      <c r="R9" s="138" t="s">
        <v>575</v>
      </c>
    </row>
    <row r="10" spans="1:18" ht="205.5" customHeight="1" x14ac:dyDescent="0.25">
      <c r="A10" s="137">
        <v>4</v>
      </c>
      <c r="B10" s="144">
        <v>1</v>
      </c>
      <c r="C10" s="144">
        <v>4</v>
      </c>
      <c r="D10" s="138">
        <v>5</v>
      </c>
      <c r="E10" s="139" t="s">
        <v>557</v>
      </c>
      <c r="F10" s="139" t="s">
        <v>558</v>
      </c>
      <c r="G10" s="138" t="s">
        <v>62</v>
      </c>
      <c r="H10" s="138" t="s">
        <v>109</v>
      </c>
      <c r="I10" s="141" t="s">
        <v>151</v>
      </c>
      <c r="J10" s="139" t="s">
        <v>559</v>
      </c>
      <c r="K10" s="142" t="s">
        <v>161</v>
      </c>
      <c r="L10" s="142"/>
      <c r="M10" s="146">
        <v>10011.5</v>
      </c>
      <c r="N10" s="146"/>
      <c r="O10" s="146">
        <v>10011.5</v>
      </c>
      <c r="P10" s="146"/>
      <c r="Q10" s="138" t="s">
        <v>574</v>
      </c>
      <c r="R10" s="138" t="s">
        <v>575</v>
      </c>
    </row>
    <row r="11" spans="1:18" s="11" customFormat="1" ht="98.25" customHeight="1" x14ac:dyDescent="0.25">
      <c r="A11" s="562">
        <v>5</v>
      </c>
      <c r="B11" s="539">
        <v>1</v>
      </c>
      <c r="C11" s="539">
        <v>4</v>
      </c>
      <c r="D11" s="533">
        <v>2</v>
      </c>
      <c r="E11" s="560" t="s">
        <v>560</v>
      </c>
      <c r="F11" s="560" t="s">
        <v>561</v>
      </c>
      <c r="G11" s="533" t="s">
        <v>143</v>
      </c>
      <c r="H11" s="533" t="s">
        <v>109</v>
      </c>
      <c r="I11" s="559" t="s">
        <v>564</v>
      </c>
      <c r="J11" s="560" t="s">
        <v>563</v>
      </c>
      <c r="K11" s="558" t="s">
        <v>161</v>
      </c>
      <c r="L11" s="558"/>
      <c r="M11" s="561">
        <v>14109.609999999999</v>
      </c>
      <c r="N11" s="561"/>
      <c r="O11" s="561">
        <v>14109.609999999999</v>
      </c>
      <c r="P11" s="561"/>
      <c r="Q11" s="533" t="str">
        <f>Q14</f>
        <v>Lubuski Ośrodek Doradztwa Rolniczego</v>
      </c>
      <c r="R11" s="533" t="str">
        <f>R14</f>
        <v>Kalsk 91
66-100 Sulechów</v>
      </c>
    </row>
    <row r="12" spans="1:18" ht="127.5" customHeight="1" x14ac:dyDescent="0.25">
      <c r="A12" s="147">
        <v>6</v>
      </c>
      <c r="B12" s="148">
        <v>1</v>
      </c>
      <c r="C12" s="148">
        <v>4</v>
      </c>
      <c r="D12" s="136">
        <v>2</v>
      </c>
      <c r="E12" s="149" t="s">
        <v>565</v>
      </c>
      <c r="F12" s="150" t="s">
        <v>566</v>
      </c>
      <c r="G12" s="136" t="s">
        <v>379</v>
      </c>
      <c r="H12" s="136" t="s">
        <v>109</v>
      </c>
      <c r="I12" s="151" t="s">
        <v>200</v>
      </c>
      <c r="J12" s="152" t="s">
        <v>567</v>
      </c>
      <c r="K12" s="153" t="s">
        <v>136</v>
      </c>
      <c r="L12" s="153"/>
      <c r="M12" s="154">
        <v>9644.73</v>
      </c>
      <c r="N12" s="154"/>
      <c r="O12" s="154">
        <v>9644.73</v>
      </c>
      <c r="P12" s="154"/>
      <c r="Q12" s="136" t="s">
        <v>574</v>
      </c>
      <c r="R12" s="533" t="s">
        <v>575</v>
      </c>
    </row>
    <row r="13" spans="1:18" ht="101.25" customHeight="1" x14ac:dyDescent="0.25">
      <c r="A13" s="137">
        <v>7</v>
      </c>
      <c r="B13" s="144">
        <v>1</v>
      </c>
      <c r="C13" s="144">
        <v>4</v>
      </c>
      <c r="D13" s="138">
        <v>2</v>
      </c>
      <c r="E13" s="139" t="s">
        <v>568</v>
      </c>
      <c r="F13" s="139" t="s">
        <v>569</v>
      </c>
      <c r="G13" s="138" t="s">
        <v>379</v>
      </c>
      <c r="H13" s="138" t="s">
        <v>109</v>
      </c>
      <c r="I13" s="141" t="s">
        <v>200</v>
      </c>
      <c r="J13" s="145" t="s">
        <v>570</v>
      </c>
      <c r="K13" s="142" t="s">
        <v>136</v>
      </c>
      <c r="L13" s="142"/>
      <c r="M13" s="146">
        <v>4674.12</v>
      </c>
      <c r="N13" s="146"/>
      <c r="O13" s="146">
        <v>4674.12</v>
      </c>
      <c r="P13" s="146"/>
      <c r="Q13" s="138" t="s">
        <v>574</v>
      </c>
      <c r="R13" s="533" t="str">
        <f>R15</f>
        <v>Kalsk 91
66-100 Sulechów</v>
      </c>
    </row>
    <row r="14" spans="1:18" s="11" customFormat="1" ht="171" customHeight="1" x14ac:dyDescent="0.25">
      <c r="A14" s="539">
        <v>8</v>
      </c>
      <c r="B14" s="539">
        <v>1</v>
      </c>
      <c r="C14" s="539">
        <v>4</v>
      </c>
      <c r="D14" s="533">
        <v>2</v>
      </c>
      <c r="E14" s="560" t="s">
        <v>571</v>
      </c>
      <c r="F14" s="560" t="s">
        <v>572</v>
      </c>
      <c r="G14" s="533" t="s">
        <v>650</v>
      </c>
      <c r="H14" s="533" t="s">
        <v>109</v>
      </c>
      <c r="I14" s="559" t="s">
        <v>576</v>
      </c>
      <c r="J14" s="560" t="s">
        <v>573</v>
      </c>
      <c r="K14" s="558" t="s">
        <v>136</v>
      </c>
      <c r="L14" s="558"/>
      <c r="M14" s="561">
        <v>18014.86</v>
      </c>
      <c r="N14" s="561"/>
      <c r="O14" s="561">
        <v>18014.86</v>
      </c>
      <c r="P14" s="561"/>
      <c r="Q14" s="533" t="s">
        <v>574</v>
      </c>
      <c r="R14" s="533" t="s">
        <v>575</v>
      </c>
    </row>
    <row r="15" spans="1:18" ht="125.25" customHeight="1" x14ac:dyDescent="0.25">
      <c r="A15" s="144">
        <v>9</v>
      </c>
      <c r="B15" s="144">
        <v>1</v>
      </c>
      <c r="C15" s="144">
        <v>4</v>
      </c>
      <c r="D15" s="138">
        <v>2</v>
      </c>
      <c r="E15" s="139" t="s">
        <v>577</v>
      </c>
      <c r="F15" s="139" t="s">
        <v>578</v>
      </c>
      <c r="G15" s="138" t="s">
        <v>379</v>
      </c>
      <c r="H15" s="138" t="s">
        <v>109</v>
      </c>
      <c r="I15" s="141" t="s">
        <v>200</v>
      </c>
      <c r="J15" s="145" t="s">
        <v>579</v>
      </c>
      <c r="K15" s="142" t="s">
        <v>161</v>
      </c>
      <c r="L15" s="142"/>
      <c r="M15" s="146">
        <v>4756.2100000000009</v>
      </c>
      <c r="N15" s="146"/>
      <c r="O15" s="146">
        <v>4756.2100000000009</v>
      </c>
      <c r="P15" s="146"/>
      <c r="Q15" s="138" t="s">
        <v>574</v>
      </c>
      <c r="R15" s="138" t="s">
        <v>575</v>
      </c>
    </row>
    <row r="16" spans="1:18" ht="268.5" customHeight="1" x14ac:dyDescent="0.25">
      <c r="A16" s="144">
        <v>10</v>
      </c>
      <c r="B16" s="144">
        <v>1</v>
      </c>
      <c r="C16" s="144">
        <v>4</v>
      </c>
      <c r="D16" s="138">
        <v>2</v>
      </c>
      <c r="E16" s="145" t="s">
        <v>580</v>
      </c>
      <c r="F16" s="145" t="s">
        <v>581</v>
      </c>
      <c r="G16" s="138" t="s">
        <v>379</v>
      </c>
      <c r="H16" s="138" t="s">
        <v>109</v>
      </c>
      <c r="I16" s="141" t="s">
        <v>562</v>
      </c>
      <c r="J16" s="145" t="s">
        <v>582</v>
      </c>
      <c r="K16" s="142" t="s">
        <v>136</v>
      </c>
      <c r="L16" s="142"/>
      <c r="M16" s="146">
        <v>6276.43</v>
      </c>
      <c r="N16" s="146"/>
      <c r="O16" s="146">
        <v>6276.43</v>
      </c>
      <c r="P16" s="146"/>
      <c r="Q16" s="138" t="s">
        <v>574</v>
      </c>
      <c r="R16" s="138" t="s">
        <v>575</v>
      </c>
    </row>
    <row r="18" spans="12:16" x14ac:dyDescent="0.25">
      <c r="L18" s="526"/>
      <c r="M18" s="757" t="s">
        <v>618</v>
      </c>
      <c r="N18" s="757"/>
      <c r="O18" s="757" t="s">
        <v>619</v>
      </c>
      <c r="P18" s="758"/>
    </row>
    <row r="19" spans="12:16" x14ac:dyDescent="0.25">
      <c r="L19" s="526"/>
      <c r="M19" s="568" t="s">
        <v>620</v>
      </c>
      <c r="N19" s="464" t="s">
        <v>621</v>
      </c>
      <c r="O19" s="485" t="s">
        <v>620</v>
      </c>
      <c r="P19" s="464" t="s">
        <v>621</v>
      </c>
    </row>
    <row r="20" spans="12:16" x14ac:dyDescent="0.25">
      <c r="L20" s="556"/>
      <c r="M20" s="569">
        <v>10</v>
      </c>
      <c r="N20" s="179">
        <v>191753.5</v>
      </c>
      <c r="O20" s="180" t="s">
        <v>153</v>
      </c>
      <c r="P20" s="182" t="s">
        <v>153</v>
      </c>
    </row>
  </sheetData>
  <mergeCells count="16">
    <mergeCell ref="M18:N18"/>
    <mergeCell ref="O18:P18"/>
    <mergeCell ref="Q4:Q5"/>
    <mergeCell ref="R4:R5"/>
    <mergeCell ref="A4:A5"/>
    <mergeCell ref="B4:B5"/>
    <mergeCell ref="C4:C5"/>
    <mergeCell ref="D4:D5"/>
    <mergeCell ref="E4:E5"/>
    <mergeCell ref="F4:F5"/>
    <mergeCell ref="G4:G5"/>
    <mergeCell ref="H4:I4"/>
    <mergeCell ref="J4:J5"/>
    <mergeCell ref="K4:L4"/>
    <mergeCell ref="M4:N4"/>
    <mergeCell ref="O4:P4"/>
  </mergeCells>
  <pageMargins left="0.7" right="0.7" top="0.75" bottom="0.75" header="0.3" footer="0.3"/>
  <pageSetup paperSize="9" orientation="portrait" horizontalDpi="4294967294" verticalDpi="429496729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S126"/>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5.570312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7" customWidth="1"/>
    <col min="17" max="17" width="16.7109375" customWidth="1"/>
    <col min="18" max="18" width="17.425781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9" x14ac:dyDescent="0.25">
      <c r="A2" s="28" t="s">
        <v>3475</v>
      </c>
    </row>
    <row r="4" spans="1:19" s="30"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row>
    <row r="5" spans="1:19" s="30"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row>
    <row r="6" spans="1:19" s="30"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row>
    <row r="7" spans="1:19" s="11" customFormat="1" ht="212.25" customHeight="1" x14ac:dyDescent="0.25">
      <c r="A7" s="564">
        <v>1</v>
      </c>
      <c r="B7" s="9">
        <v>1</v>
      </c>
      <c r="C7" s="9">
        <v>4</v>
      </c>
      <c r="D7" s="519">
        <v>2</v>
      </c>
      <c r="E7" s="546" t="s">
        <v>183</v>
      </c>
      <c r="F7" s="519" t="s">
        <v>184</v>
      </c>
      <c r="G7" s="519" t="s">
        <v>62</v>
      </c>
      <c r="H7" s="528" t="s">
        <v>150</v>
      </c>
      <c r="I7" s="13" t="s">
        <v>151</v>
      </c>
      <c r="J7" s="609" t="s">
        <v>185</v>
      </c>
      <c r="K7" s="528" t="s">
        <v>130</v>
      </c>
      <c r="L7" s="528"/>
      <c r="M7" s="519" t="s">
        <v>188</v>
      </c>
      <c r="N7" s="286"/>
      <c r="O7" s="286">
        <v>25000</v>
      </c>
      <c r="P7" s="529"/>
      <c r="Q7" s="609" t="s">
        <v>186</v>
      </c>
      <c r="R7" s="609" t="s">
        <v>187</v>
      </c>
    </row>
    <row r="8" spans="1:19" s="11" customFormat="1" ht="140.25" customHeight="1" x14ac:dyDescent="0.25">
      <c r="A8" s="9">
        <v>2</v>
      </c>
      <c r="B8" s="519">
        <v>1</v>
      </c>
      <c r="C8" s="519">
        <v>4</v>
      </c>
      <c r="D8" s="519">
        <v>2</v>
      </c>
      <c r="E8" s="546" t="s">
        <v>189</v>
      </c>
      <c r="F8" s="519" t="s">
        <v>190</v>
      </c>
      <c r="G8" s="519" t="s">
        <v>191</v>
      </c>
      <c r="H8" s="519" t="s">
        <v>150</v>
      </c>
      <c r="I8" s="13" t="s">
        <v>110</v>
      </c>
      <c r="J8" s="610" t="s">
        <v>192</v>
      </c>
      <c r="K8" s="528" t="s">
        <v>130</v>
      </c>
      <c r="L8" s="528"/>
      <c r="M8" s="555">
        <v>8700</v>
      </c>
      <c r="N8" s="286"/>
      <c r="O8" s="286">
        <v>8700</v>
      </c>
      <c r="P8" s="286"/>
      <c r="Q8" s="609" t="s">
        <v>186</v>
      </c>
      <c r="R8" s="609" t="s">
        <v>193</v>
      </c>
    </row>
    <row r="9" spans="1:19" s="11" customFormat="1" ht="158.25" customHeight="1" x14ac:dyDescent="0.25">
      <c r="A9" s="9">
        <v>3</v>
      </c>
      <c r="B9" s="9">
        <v>1</v>
      </c>
      <c r="C9" s="9">
        <v>4</v>
      </c>
      <c r="D9" s="519">
        <v>5</v>
      </c>
      <c r="E9" s="546" t="s">
        <v>194</v>
      </c>
      <c r="F9" s="519" t="s">
        <v>195</v>
      </c>
      <c r="G9" s="519" t="s">
        <v>62</v>
      </c>
      <c r="H9" s="528" t="s">
        <v>150</v>
      </c>
      <c r="I9" s="13" t="s">
        <v>151</v>
      </c>
      <c r="J9" s="609" t="s">
        <v>196</v>
      </c>
      <c r="K9" s="528" t="s">
        <v>130</v>
      </c>
      <c r="L9" s="528"/>
      <c r="M9" s="611">
        <v>50300</v>
      </c>
      <c r="N9" s="286"/>
      <c r="O9" s="529">
        <v>50300</v>
      </c>
      <c r="P9" s="529"/>
      <c r="Q9" s="609" t="s">
        <v>186</v>
      </c>
      <c r="R9" s="609" t="s">
        <v>197</v>
      </c>
    </row>
    <row r="10" spans="1:19" s="11" customFormat="1" ht="147.75" customHeight="1" x14ac:dyDescent="0.25">
      <c r="A10" s="9">
        <v>4</v>
      </c>
      <c r="B10" s="519">
        <v>1</v>
      </c>
      <c r="C10" s="519">
        <v>4</v>
      </c>
      <c r="D10" s="519">
        <v>2</v>
      </c>
      <c r="E10" s="546" t="s">
        <v>198</v>
      </c>
      <c r="F10" s="519" t="s">
        <v>199</v>
      </c>
      <c r="G10" s="519" t="s">
        <v>62</v>
      </c>
      <c r="H10" s="519" t="s">
        <v>150</v>
      </c>
      <c r="I10" s="13" t="s">
        <v>200</v>
      </c>
      <c r="J10" s="610" t="s">
        <v>201</v>
      </c>
      <c r="K10" s="528" t="s">
        <v>130</v>
      </c>
      <c r="L10" s="528"/>
      <c r="M10" s="529">
        <v>19000</v>
      </c>
      <c r="N10" s="286"/>
      <c r="O10" s="529">
        <v>19000</v>
      </c>
      <c r="P10" s="286"/>
      <c r="Q10" s="609" t="s">
        <v>186</v>
      </c>
      <c r="R10" s="609" t="s">
        <v>202</v>
      </c>
    </row>
    <row r="11" spans="1:19" s="11" customFormat="1" ht="189" customHeight="1" x14ac:dyDescent="0.25">
      <c r="A11" s="9">
        <v>5</v>
      </c>
      <c r="B11" s="519">
        <v>1</v>
      </c>
      <c r="C11" s="519">
        <v>4</v>
      </c>
      <c r="D11" s="519">
        <v>2</v>
      </c>
      <c r="E11" s="546" t="s">
        <v>203</v>
      </c>
      <c r="F11" s="519" t="s">
        <v>204</v>
      </c>
      <c r="G11" s="519" t="s">
        <v>62</v>
      </c>
      <c r="H11" s="519" t="s">
        <v>150</v>
      </c>
      <c r="I11" s="13" t="s">
        <v>151</v>
      </c>
      <c r="J11" s="610" t="s">
        <v>205</v>
      </c>
      <c r="K11" s="528" t="s">
        <v>130</v>
      </c>
      <c r="L11" s="528"/>
      <c r="M11" s="529">
        <v>17000</v>
      </c>
      <c r="N11" s="286"/>
      <c r="O11" s="529">
        <v>17000</v>
      </c>
      <c r="P11" s="286"/>
      <c r="Q11" s="609" t="s">
        <v>186</v>
      </c>
      <c r="R11" s="609" t="s">
        <v>197</v>
      </c>
    </row>
    <row r="12" spans="1:19" s="11" customFormat="1" ht="157.5" customHeight="1" x14ac:dyDescent="0.25">
      <c r="A12" s="9">
        <v>6</v>
      </c>
      <c r="B12" s="9">
        <v>1</v>
      </c>
      <c r="C12" s="9">
        <v>4</v>
      </c>
      <c r="D12" s="519">
        <v>5</v>
      </c>
      <c r="E12" s="519" t="s">
        <v>206</v>
      </c>
      <c r="F12" s="519" t="s">
        <v>207</v>
      </c>
      <c r="G12" s="519" t="s">
        <v>173</v>
      </c>
      <c r="H12" s="528" t="s">
        <v>208</v>
      </c>
      <c r="I12" s="13" t="s">
        <v>110</v>
      </c>
      <c r="J12" s="519" t="s">
        <v>209</v>
      </c>
      <c r="K12" s="528" t="s">
        <v>213</v>
      </c>
      <c r="L12" s="528"/>
      <c r="M12" s="529">
        <v>26778.5</v>
      </c>
      <c r="N12" s="529"/>
      <c r="O12" s="529">
        <v>20153.5</v>
      </c>
      <c r="P12" s="529"/>
      <c r="Q12" s="519" t="s">
        <v>3449</v>
      </c>
      <c r="R12" s="519" t="s">
        <v>3450</v>
      </c>
    </row>
    <row r="13" spans="1:19" s="11" customFormat="1" ht="180" customHeight="1" x14ac:dyDescent="0.25">
      <c r="A13" s="519">
        <v>7</v>
      </c>
      <c r="B13" s="519">
        <v>1</v>
      </c>
      <c r="C13" s="519">
        <v>4</v>
      </c>
      <c r="D13" s="519">
        <v>5</v>
      </c>
      <c r="E13" s="546" t="s">
        <v>249</v>
      </c>
      <c r="F13" s="519" t="s">
        <v>250</v>
      </c>
      <c r="G13" s="519" t="s">
        <v>62</v>
      </c>
      <c r="H13" s="519" t="s">
        <v>150</v>
      </c>
      <c r="I13" s="13" t="s">
        <v>151</v>
      </c>
      <c r="J13" s="609" t="s">
        <v>251</v>
      </c>
      <c r="K13" s="528" t="s">
        <v>136</v>
      </c>
      <c r="L13" s="528"/>
      <c r="M13" s="529">
        <v>19846.5</v>
      </c>
      <c r="N13" s="286"/>
      <c r="O13" s="529">
        <v>19846.5</v>
      </c>
      <c r="P13" s="286"/>
      <c r="Q13" s="609" t="s">
        <v>186</v>
      </c>
      <c r="R13" s="609" t="s">
        <v>252</v>
      </c>
      <c r="S13" s="10"/>
    </row>
    <row r="14" spans="1:19" s="21" customFormat="1" x14ac:dyDescent="0.25"/>
    <row r="15" spans="1:19" s="21" customFormat="1" x14ac:dyDescent="0.25">
      <c r="L15" s="526"/>
      <c r="M15" s="757" t="s">
        <v>618</v>
      </c>
      <c r="N15" s="757"/>
      <c r="O15" s="757" t="s">
        <v>619</v>
      </c>
      <c r="P15" s="758"/>
    </row>
    <row r="16" spans="1:19" s="21" customFormat="1" x14ac:dyDescent="0.25">
      <c r="L16" s="526"/>
      <c r="M16" s="568" t="s">
        <v>620</v>
      </c>
      <c r="N16" s="464" t="s">
        <v>621</v>
      </c>
      <c r="O16" s="485" t="s">
        <v>620</v>
      </c>
      <c r="P16" s="464" t="s">
        <v>621</v>
      </c>
    </row>
    <row r="17" spans="12:16" s="21" customFormat="1" x14ac:dyDescent="0.25">
      <c r="L17" s="556"/>
      <c r="M17" s="569">
        <v>6</v>
      </c>
      <c r="N17" s="179">
        <v>139846.5</v>
      </c>
      <c r="O17" s="180">
        <v>1</v>
      </c>
      <c r="P17" s="181">
        <v>20153.5</v>
      </c>
    </row>
    <row r="18" spans="12:16" s="21" customFormat="1" x14ac:dyDescent="0.25">
      <c r="M18" s="24"/>
      <c r="N18" s="24"/>
      <c r="O18" s="24"/>
      <c r="P18" s="24"/>
    </row>
    <row r="19" spans="12:16" s="21" customFormat="1" x14ac:dyDescent="0.25">
      <c r="M19" s="24"/>
      <c r="N19" s="24"/>
      <c r="O19" s="24"/>
      <c r="P19" s="24"/>
    </row>
    <row r="20" spans="12:16" s="21" customFormat="1" x14ac:dyDescent="0.25">
      <c r="M20" s="24"/>
      <c r="N20" s="24"/>
      <c r="O20" s="24"/>
      <c r="P20" s="24"/>
    </row>
    <row r="21" spans="12:16" s="21" customFormat="1" x14ac:dyDescent="0.25">
      <c r="M21" s="24"/>
      <c r="N21" s="24"/>
      <c r="O21" s="24"/>
      <c r="P21" s="24"/>
    </row>
    <row r="22" spans="12:16" s="21" customFormat="1" x14ac:dyDescent="0.25">
      <c r="M22" s="24"/>
      <c r="N22" s="24"/>
      <c r="O22" s="24"/>
      <c r="P22" s="24"/>
    </row>
    <row r="23" spans="12:16" s="21" customFormat="1" x14ac:dyDescent="0.25">
      <c r="M23" s="24"/>
      <c r="N23" s="24"/>
      <c r="O23" s="24"/>
      <c r="P23" s="24"/>
    </row>
    <row r="24" spans="12:16" s="21" customFormat="1" x14ac:dyDescent="0.25">
      <c r="M24" s="24"/>
      <c r="N24" s="24"/>
      <c r="O24" s="24"/>
      <c r="P24" s="24"/>
    </row>
    <row r="25" spans="12:16" s="21" customFormat="1" x14ac:dyDescent="0.25">
      <c r="M25" s="24"/>
      <c r="N25" s="24"/>
      <c r="O25" s="24"/>
      <c r="P25" s="24"/>
    </row>
    <row r="26" spans="12:16" s="21" customFormat="1" x14ac:dyDescent="0.25">
      <c r="M26" s="24"/>
      <c r="N26" s="24"/>
      <c r="O26" s="24"/>
      <c r="P26" s="24"/>
    </row>
    <row r="27" spans="12:16" s="21" customFormat="1" x14ac:dyDescent="0.25">
      <c r="M27" s="24"/>
      <c r="N27" s="24"/>
      <c r="O27" s="24"/>
      <c r="P27" s="24"/>
    </row>
    <row r="28" spans="12:16" s="21" customFormat="1" x14ac:dyDescent="0.25">
      <c r="M28" s="24"/>
      <c r="N28" s="24"/>
      <c r="O28" s="24"/>
      <c r="P28" s="24"/>
    </row>
    <row r="29" spans="12:16" s="21" customFormat="1" x14ac:dyDescent="0.25">
      <c r="M29" s="24"/>
      <c r="N29" s="24"/>
      <c r="O29" s="24"/>
      <c r="P29" s="24"/>
    </row>
    <row r="30" spans="12:16" s="21" customFormat="1" x14ac:dyDescent="0.25">
      <c r="M30" s="24"/>
      <c r="N30" s="24"/>
      <c r="O30" s="24"/>
      <c r="P30" s="24"/>
    </row>
    <row r="31" spans="12:16" s="21" customFormat="1" x14ac:dyDescent="0.25">
      <c r="M31" s="24"/>
      <c r="N31" s="24"/>
      <c r="O31" s="24"/>
      <c r="P31" s="24"/>
    </row>
    <row r="32" spans="12:16" s="21" customFormat="1" x14ac:dyDescent="0.25">
      <c r="M32" s="24"/>
      <c r="N32" s="24"/>
      <c r="O32" s="24"/>
      <c r="P32" s="24"/>
    </row>
    <row r="33" spans="13:16" s="21" customFormat="1" x14ac:dyDescent="0.25">
      <c r="M33" s="24"/>
      <c r="N33" s="24"/>
      <c r="O33" s="24"/>
      <c r="P33" s="24"/>
    </row>
    <row r="34" spans="13:16" s="21" customFormat="1" x14ac:dyDescent="0.25">
      <c r="M34" s="24"/>
      <c r="N34" s="24"/>
      <c r="O34" s="24"/>
      <c r="P34" s="24"/>
    </row>
    <row r="35" spans="13:16" s="21" customFormat="1" x14ac:dyDescent="0.25">
      <c r="M35" s="24"/>
      <c r="N35" s="24"/>
      <c r="O35" s="24"/>
      <c r="P35" s="24"/>
    </row>
    <row r="36" spans="13:16" s="21" customFormat="1" x14ac:dyDescent="0.25">
      <c r="M36" s="24"/>
      <c r="N36" s="24"/>
      <c r="O36" s="24"/>
      <c r="P36" s="24"/>
    </row>
    <row r="37" spans="13:16" s="21" customFormat="1" x14ac:dyDescent="0.25">
      <c r="M37" s="24"/>
      <c r="N37" s="24"/>
      <c r="O37" s="24"/>
      <c r="P37" s="24"/>
    </row>
    <row r="38" spans="13:16" s="21" customFormat="1" x14ac:dyDescent="0.25">
      <c r="M38" s="24"/>
      <c r="N38" s="24"/>
      <c r="O38" s="24"/>
      <c r="P38" s="24"/>
    </row>
    <row r="39" spans="13:16" s="21" customFormat="1" x14ac:dyDescent="0.25">
      <c r="M39" s="24"/>
      <c r="N39" s="24"/>
      <c r="O39" s="24"/>
      <c r="P39" s="24"/>
    </row>
    <row r="40" spans="13:16" s="21" customFormat="1" x14ac:dyDescent="0.25">
      <c r="M40" s="24"/>
      <c r="N40" s="24"/>
      <c r="O40" s="24"/>
      <c r="P40" s="24"/>
    </row>
    <row r="41" spans="13:16" s="21" customFormat="1" x14ac:dyDescent="0.25">
      <c r="M41" s="24"/>
      <c r="N41" s="24"/>
      <c r="O41" s="24"/>
      <c r="P41" s="24"/>
    </row>
    <row r="42" spans="13:16" s="21" customFormat="1" x14ac:dyDescent="0.25">
      <c r="M42" s="24"/>
      <c r="N42" s="24"/>
      <c r="O42" s="24"/>
      <c r="P42" s="24"/>
    </row>
    <row r="43" spans="13:16" s="21" customFormat="1" x14ac:dyDescent="0.25">
      <c r="M43" s="24"/>
      <c r="N43" s="24"/>
      <c r="O43" s="24"/>
      <c r="P43" s="24"/>
    </row>
    <row r="44" spans="13:16" s="21" customFormat="1" x14ac:dyDescent="0.25">
      <c r="M44" s="24"/>
      <c r="N44" s="24"/>
      <c r="O44" s="24"/>
      <c r="P44" s="24"/>
    </row>
    <row r="45" spans="13:16" s="21" customFormat="1" x14ac:dyDescent="0.25">
      <c r="M45" s="24"/>
      <c r="N45" s="24"/>
      <c r="O45" s="24"/>
      <c r="P45" s="24"/>
    </row>
    <row r="46" spans="13:16" s="21" customFormat="1" x14ac:dyDescent="0.25">
      <c r="M46" s="24"/>
      <c r="N46" s="24"/>
      <c r="O46" s="24"/>
      <c r="P46" s="24"/>
    </row>
    <row r="47" spans="13:16" s="21" customFormat="1" x14ac:dyDescent="0.25">
      <c r="M47" s="24"/>
      <c r="N47" s="24"/>
      <c r="O47" s="24"/>
      <c r="P47" s="24"/>
    </row>
    <row r="48" spans="13:16" s="21" customFormat="1" x14ac:dyDescent="0.25">
      <c r="M48" s="24"/>
      <c r="N48" s="24"/>
      <c r="O48" s="24"/>
      <c r="P48" s="24"/>
    </row>
    <row r="49" spans="13:16" s="21" customFormat="1" x14ac:dyDescent="0.25">
      <c r="M49" s="24"/>
      <c r="N49" s="24"/>
      <c r="O49" s="24"/>
      <c r="P49" s="24"/>
    </row>
    <row r="50" spans="13:16" s="21" customFormat="1" x14ac:dyDescent="0.25">
      <c r="M50" s="24"/>
      <c r="N50" s="24"/>
      <c r="O50" s="24"/>
      <c r="P50" s="24"/>
    </row>
    <row r="51" spans="13:16" s="21" customFormat="1" x14ac:dyDescent="0.25">
      <c r="M51" s="24"/>
      <c r="N51" s="24"/>
      <c r="O51" s="24"/>
      <c r="P51" s="24"/>
    </row>
    <row r="52" spans="13:16" s="21" customFormat="1" x14ac:dyDescent="0.25">
      <c r="M52" s="24"/>
      <c r="N52" s="24"/>
      <c r="O52" s="24"/>
      <c r="P52" s="24"/>
    </row>
    <row r="53" spans="13:16" s="21" customFormat="1" x14ac:dyDescent="0.25">
      <c r="M53" s="24"/>
      <c r="N53" s="24"/>
      <c r="O53" s="24"/>
      <c r="P53" s="24"/>
    </row>
    <row r="54" spans="13:16" s="21" customFormat="1" x14ac:dyDescent="0.25">
      <c r="M54" s="24"/>
      <c r="N54" s="24"/>
      <c r="O54" s="24"/>
      <c r="P54" s="24"/>
    </row>
    <row r="55" spans="13:16" s="21" customFormat="1" x14ac:dyDescent="0.25">
      <c r="M55" s="24"/>
      <c r="N55" s="24"/>
      <c r="O55" s="24"/>
      <c r="P55" s="24"/>
    </row>
    <row r="56" spans="13:16" s="21" customFormat="1" x14ac:dyDescent="0.25">
      <c r="M56" s="24"/>
      <c r="N56" s="24"/>
      <c r="O56" s="24"/>
      <c r="P56" s="24"/>
    </row>
    <row r="57" spans="13:16" s="21" customFormat="1" x14ac:dyDescent="0.25">
      <c r="M57" s="24"/>
      <c r="N57" s="24"/>
      <c r="O57" s="24"/>
      <c r="P57" s="24"/>
    </row>
    <row r="58" spans="13:16" s="21" customFormat="1" x14ac:dyDescent="0.25">
      <c r="M58" s="24"/>
      <c r="N58" s="24"/>
      <c r="O58" s="24"/>
      <c r="P58" s="24"/>
    </row>
    <row r="59" spans="13:16" s="21" customFormat="1" x14ac:dyDescent="0.25">
      <c r="M59" s="24"/>
      <c r="N59" s="24"/>
      <c r="O59" s="24"/>
      <c r="P59" s="24"/>
    </row>
    <row r="60" spans="13:16" s="21" customFormat="1" x14ac:dyDescent="0.25">
      <c r="M60" s="24"/>
      <c r="N60" s="24"/>
      <c r="O60" s="24"/>
      <c r="P60" s="24"/>
    </row>
    <row r="61" spans="13:16" s="21" customFormat="1" x14ac:dyDescent="0.25">
      <c r="M61" s="24"/>
      <c r="N61" s="24"/>
      <c r="O61" s="24"/>
      <c r="P61" s="24"/>
    </row>
    <row r="62" spans="13:16" s="21" customFormat="1" x14ac:dyDescent="0.25">
      <c r="M62" s="24"/>
      <c r="N62" s="24"/>
      <c r="O62" s="24"/>
      <c r="P62" s="24"/>
    </row>
    <row r="63" spans="13:16" s="21" customFormat="1" x14ac:dyDescent="0.25">
      <c r="M63" s="24"/>
      <c r="N63" s="24"/>
      <c r="O63" s="24"/>
      <c r="P63" s="24"/>
    </row>
    <row r="64" spans="13:16" s="21" customFormat="1" x14ac:dyDescent="0.25">
      <c r="M64" s="24"/>
      <c r="N64" s="24"/>
      <c r="O64" s="24"/>
      <c r="P64" s="24"/>
    </row>
    <row r="65" spans="13:16" s="21" customFormat="1" x14ac:dyDescent="0.25">
      <c r="M65" s="24"/>
      <c r="N65" s="24"/>
      <c r="O65" s="24"/>
      <c r="P65" s="24"/>
    </row>
    <row r="66" spans="13:16" s="21" customFormat="1" x14ac:dyDescent="0.25">
      <c r="M66" s="24"/>
      <c r="N66" s="24"/>
      <c r="O66" s="24"/>
      <c r="P66" s="24"/>
    </row>
    <row r="67" spans="13:16" s="21" customFormat="1" x14ac:dyDescent="0.25">
      <c r="M67" s="24"/>
      <c r="N67" s="24"/>
      <c r="O67" s="24"/>
      <c r="P67" s="24"/>
    </row>
    <row r="68" spans="13:16" s="21" customFormat="1" x14ac:dyDescent="0.25">
      <c r="M68" s="24"/>
      <c r="N68" s="24"/>
      <c r="O68" s="24"/>
      <c r="P68" s="24"/>
    </row>
    <row r="69" spans="13:16" s="21" customFormat="1" x14ac:dyDescent="0.25">
      <c r="M69" s="24"/>
      <c r="N69" s="24"/>
      <c r="O69" s="24"/>
      <c r="P69" s="24"/>
    </row>
    <row r="70" spans="13:16" s="21" customFormat="1" x14ac:dyDescent="0.25">
      <c r="M70" s="24"/>
      <c r="N70" s="24"/>
      <c r="O70" s="24"/>
      <c r="P70" s="24"/>
    </row>
    <row r="71" spans="13:16" s="21" customFormat="1" x14ac:dyDescent="0.25">
      <c r="M71" s="24"/>
      <c r="N71" s="24"/>
      <c r="O71" s="24"/>
      <c r="P71" s="24"/>
    </row>
    <row r="72" spans="13:16" s="21" customFormat="1" x14ac:dyDescent="0.25">
      <c r="M72" s="24"/>
      <c r="N72" s="24"/>
      <c r="O72" s="24"/>
      <c r="P72" s="24"/>
    </row>
    <row r="73" spans="13:16" s="21" customFormat="1" x14ac:dyDescent="0.25">
      <c r="M73" s="24"/>
      <c r="N73" s="24"/>
      <c r="O73" s="24"/>
      <c r="P73" s="24"/>
    </row>
    <row r="74" spans="13:16" s="21" customFormat="1" x14ac:dyDescent="0.25">
      <c r="M74" s="24"/>
      <c r="N74" s="24"/>
      <c r="O74" s="24"/>
      <c r="P74" s="24"/>
    </row>
    <row r="75" spans="13:16" s="21" customFormat="1" x14ac:dyDescent="0.25">
      <c r="M75" s="24"/>
      <c r="N75" s="24"/>
      <c r="O75" s="24"/>
      <c r="P75" s="24"/>
    </row>
    <row r="76" spans="13:16" s="21" customFormat="1" x14ac:dyDescent="0.25">
      <c r="M76" s="24"/>
      <c r="N76" s="24"/>
      <c r="O76" s="24"/>
      <c r="P76" s="24"/>
    </row>
    <row r="77" spans="13:16" s="21" customFormat="1" x14ac:dyDescent="0.25">
      <c r="M77" s="24"/>
      <c r="N77" s="24"/>
      <c r="O77" s="24"/>
      <c r="P77" s="24"/>
    </row>
    <row r="78" spans="13:16" s="21" customFormat="1" x14ac:dyDescent="0.25">
      <c r="M78" s="24"/>
      <c r="N78" s="24"/>
      <c r="O78" s="24"/>
      <c r="P78" s="24"/>
    </row>
    <row r="79" spans="13:16" s="21" customFormat="1" x14ac:dyDescent="0.25">
      <c r="M79" s="24"/>
      <c r="N79" s="24"/>
      <c r="O79" s="24"/>
      <c r="P79" s="24"/>
    </row>
    <row r="80" spans="13:16" s="21" customFormat="1" x14ac:dyDescent="0.25">
      <c r="M80" s="24"/>
      <c r="N80" s="24"/>
      <c r="O80" s="24"/>
      <c r="P80" s="24"/>
    </row>
    <row r="81" spans="13:16" s="21" customFormat="1" x14ac:dyDescent="0.25">
      <c r="M81" s="24"/>
      <c r="N81" s="24"/>
      <c r="O81" s="24"/>
      <c r="P81" s="24"/>
    </row>
    <row r="82" spans="13:16" s="21" customFormat="1" x14ac:dyDescent="0.25">
      <c r="M82" s="24"/>
      <c r="N82" s="24"/>
      <c r="O82" s="24"/>
      <c r="P82" s="24"/>
    </row>
    <row r="83" spans="13:16" s="21" customFormat="1" x14ac:dyDescent="0.25">
      <c r="M83" s="24"/>
      <c r="N83" s="24"/>
      <c r="O83" s="24"/>
      <c r="P83" s="24"/>
    </row>
    <row r="84" spans="13:16" s="21" customFormat="1" x14ac:dyDescent="0.25">
      <c r="M84" s="24"/>
      <c r="N84" s="24"/>
      <c r="O84" s="24"/>
      <c r="P84" s="24"/>
    </row>
    <row r="85" spans="13:16" s="21" customFormat="1" x14ac:dyDescent="0.25">
      <c r="M85" s="24"/>
      <c r="N85" s="24"/>
      <c r="O85" s="24"/>
      <c r="P85" s="24"/>
    </row>
    <row r="86" spans="13:16" s="21" customFormat="1" x14ac:dyDescent="0.25">
      <c r="M86" s="24"/>
      <c r="N86" s="24"/>
      <c r="O86" s="24"/>
      <c r="P86" s="24"/>
    </row>
    <row r="87" spans="13:16" s="21" customFormat="1" x14ac:dyDescent="0.25">
      <c r="M87" s="24"/>
      <c r="N87" s="24"/>
      <c r="O87" s="24"/>
      <c r="P87" s="24"/>
    </row>
    <row r="88" spans="13:16" s="21" customFormat="1" x14ac:dyDescent="0.25">
      <c r="M88" s="24"/>
      <c r="N88" s="24"/>
      <c r="O88" s="24"/>
      <c r="P88" s="24"/>
    </row>
    <row r="89" spans="13:16" s="21" customFormat="1" x14ac:dyDescent="0.25">
      <c r="M89" s="24"/>
      <c r="N89" s="24"/>
      <c r="O89" s="24"/>
      <c r="P89" s="24"/>
    </row>
    <row r="90" spans="13:16" s="21" customFormat="1" x14ac:dyDescent="0.25">
      <c r="M90" s="24"/>
      <c r="N90" s="24"/>
      <c r="O90" s="24"/>
      <c r="P90" s="24"/>
    </row>
    <row r="91" spans="13:16" s="21" customFormat="1" x14ac:dyDescent="0.25">
      <c r="M91" s="24"/>
      <c r="N91" s="24"/>
      <c r="O91" s="24"/>
      <c r="P91" s="24"/>
    </row>
    <row r="92" spans="13:16" s="21" customFormat="1" x14ac:dyDescent="0.25">
      <c r="M92" s="24"/>
      <c r="N92" s="24"/>
      <c r="O92" s="24"/>
      <c r="P92" s="24"/>
    </row>
    <row r="93" spans="13:16" s="21" customFormat="1" x14ac:dyDescent="0.25">
      <c r="M93" s="24"/>
      <c r="N93" s="24"/>
      <c r="O93" s="24"/>
      <c r="P93" s="24"/>
    </row>
    <row r="94" spans="13:16" s="21" customFormat="1" x14ac:dyDescent="0.25">
      <c r="M94" s="24"/>
      <c r="N94" s="24"/>
      <c r="O94" s="24"/>
      <c r="P94" s="24"/>
    </row>
    <row r="95" spans="13:16" s="21" customFormat="1" x14ac:dyDescent="0.25">
      <c r="M95" s="24"/>
      <c r="N95" s="24"/>
      <c r="O95" s="24"/>
      <c r="P95" s="24"/>
    </row>
    <row r="96" spans="13:16" s="21" customFormat="1" x14ac:dyDescent="0.25">
      <c r="M96" s="24"/>
      <c r="N96" s="24"/>
      <c r="O96" s="24"/>
      <c r="P96" s="24"/>
    </row>
    <row r="97" spans="13:16" s="21" customFormat="1" x14ac:dyDescent="0.25">
      <c r="M97" s="24"/>
      <c r="N97" s="24"/>
      <c r="O97" s="24"/>
      <c r="P97" s="24"/>
    </row>
    <row r="98" spans="13:16" s="21" customFormat="1" x14ac:dyDescent="0.25">
      <c r="M98" s="24"/>
      <c r="N98" s="24"/>
      <c r="O98" s="24"/>
      <c r="P98" s="24"/>
    </row>
    <row r="99" spans="13:16" s="21" customFormat="1" x14ac:dyDescent="0.25">
      <c r="M99" s="24"/>
      <c r="N99" s="24"/>
      <c r="O99" s="24"/>
      <c r="P99" s="24"/>
    </row>
    <row r="100" spans="13:16" s="21" customFormat="1" x14ac:dyDescent="0.25">
      <c r="M100" s="24"/>
      <c r="N100" s="24"/>
      <c r="O100" s="24"/>
      <c r="P100" s="24"/>
    </row>
    <row r="101" spans="13:16" s="21" customFormat="1" x14ac:dyDescent="0.25">
      <c r="M101" s="24"/>
      <c r="N101" s="24"/>
      <c r="O101" s="24"/>
      <c r="P101" s="24"/>
    </row>
    <row r="102" spans="13:16" s="21" customFormat="1" x14ac:dyDescent="0.25">
      <c r="M102" s="24"/>
      <c r="N102" s="24"/>
      <c r="O102" s="24"/>
      <c r="P102" s="24"/>
    </row>
    <row r="103" spans="13:16" s="21" customFormat="1" x14ac:dyDescent="0.25">
      <c r="M103" s="24"/>
      <c r="N103" s="24"/>
      <c r="O103" s="24"/>
      <c r="P103" s="24"/>
    </row>
    <row r="104" spans="13:16" s="21" customFormat="1" x14ac:dyDescent="0.25">
      <c r="M104" s="24"/>
      <c r="N104" s="24"/>
      <c r="O104" s="24"/>
      <c r="P104" s="24"/>
    </row>
    <row r="105" spans="13:16" s="21" customFormat="1" x14ac:dyDescent="0.25">
      <c r="M105" s="24"/>
      <c r="N105" s="24"/>
      <c r="O105" s="24"/>
      <c r="P105" s="24"/>
    </row>
    <row r="106" spans="13:16" s="21" customFormat="1" x14ac:dyDescent="0.25">
      <c r="M106" s="24"/>
      <c r="N106" s="24"/>
      <c r="O106" s="24"/>
      <c r="P106" s="24"/>
    </row>
    <row r="107" spans="13:16" s="21" customFormat="1" x14ac:dyDescent="0.25">
      <c r="M107" s="24"/>
      <c r="N107" s="24"/>
      <c r="O107" s="24"/>
      <c r="P107" s="24"/>
    </row>
    <row r="108" spans="13:16" s="21" customFormat="1" x14ac:dyDescent="0.25">
      <c r="M108" s="24"/>
      <c r="N108" s="24"/>
      <c r="O108" s="24"/>
      <c r="P108" s="24"/>
    </row>
    <row r="109" spans="13:16" s="21" customFormat="1" x14ac:dyDescent="0.25">
      <c r="M109" s="24"/>
      <c r="N109" s="24"/>
      <c r="O109" s="24"/>
      <c r="P109" s="24"/>
    </row>
    <row r="110" spans="13:16" s="21" customFormat="1" x14ac:dyDescent="0.25">
      <c r="M110" s="24"/>
      <c r="N110" s="24"/>
      <c r="O110" s="24"/>
      <c r="P110" s="24"/>
    </row>
    <row r="111" spans="13:16" s="21" customFormat="1" x14ac:dyDescent="0.25">
      <c r="M111" s="24"/>
      <c r="N111" s="24"/>
      <c r="O111" s="24"/>
      <c r="P111" s="24"/>
    </row>
    <row r="112" spans="13:16" s="21" customFormat="1" x14ac:dyDescent="0.25">
      <c r="M112" s="24"/>
      <c r="N112" s="24"/>
      <c r="O112" s="24"/>
      <c r="P112" s="24"/>
    </row>
    <row r="113" spans="12:16" s="21" customFormat="1" x14ac:dyDescent="0.25">
      <c r="M113" s="24"/>
      <c r="N113" s="24"/>
      <c r="O113" s="24"/>
      <c r="P113" s="24"/>
    </row>
    <row r="114" spans="12:16" s="21" customFormat="1" x14ac:dyDescent="0.25">
      <c r="M114" s="24"/>
      <c r="N114" s="24"/>
      <c r="O114" s="24"/>
      <c r="P114" s="24"/>
    </row>
    <row r="115" spans="12:16" s="21" customFormat="1" x14ac:dyDescent="0.25">
      <c r="M115" s="24"/>
      <c r="N115" s="24"/>
      <c r="O115" s="24"/>
      <c r="P115" s="24"/>
    </row>
    <row r="116" spans="12:16" s="21" customFormat="1" x14ac:dyDescent="0.25">
      <c r="M116" s="24"/>
      <c r="N116" s="24"/>
      <c r="O116" s="24"/>
      <c r="P116" s="24"/>
    </row>
    <row r="117" spans="12:16" s="21" customFormat="1" x14ac:dyDescent="0.25">
      <c r="M117" s="24"/>
      <c r="N117" s="24"/>
      <c r="O117" s="24"/>
      <c r="P117" s="24"/>
    </row>
    <row r="118" spans="12:16" s="21" customFormat="1" x14ac:dyDescent="0.25">
      <c r="M118" s="24"/>
      <c r="N118" s="24"/>
      <c r="O118" s="24"/>
      <c r="P118" s="24"/>
    </row>
    <row r="119" spans="12:16" s="21" customFormat="1" x14ac:dyDescent="0.25">
      <c r="M119" s="24"/>
      <c r="N119" s="24"/>
      <c r="O119" s="24"/>
      <c r="P119" s="24"/>
    </row>
    <row r="120" spans="12:16" s="21" customFormat="1" x14ac:dyDescent="0.25">
      <c r="M120" s="24"/>
      <c r="N120" s="24"/>
      <c r="O120" s="24"/>
      <c r="P120" s="24"/>
    </row>
    <row r="121" spans="12:16" s="21" customFormat="1" x14ac:dyDescent="0.25">
      <c r="M121" s="24"/>
      <c r="N121" s="24"/>
      <c r="O121" s="24"/>
      <c r="P121" s="24"/>
    </row>
    <row r="122" spans="12:16" s="21" customFormat="1" x14ac:dyDescent="0.25">
      <c r="M122" s="24"/>
      <c r="N122" s="24"/>
      <c r="O122" s="24"/>
      <c r="P122" s="24"/>
    </row>
    <row r="123" spans="12:16" s="21" customFormat="1" x14ac:dyDescent="0.25">
      <c r="M123" s="24"/>
      <c r="N123" s="24"/>
      <c r="O123" s="24"/>
      <c r="P123" s="24"/>
    </row>
    <row r="124" spans="12:16" s="21" customFormat="1" x14ac:dyDescent="0.25">
      <c r="M124" s="24"/>
      <c r="N124" s="24"/>
      <c r="O124" s="24"/>
      <c r="P124" s="24"/>
    </row>
    <row r="125" spans="12:16" s="21" customFormat="1" x14ac:dyDescent="0.25">
      <c r="M125" s="24"/>
      <c r="N125" s="24"/>
      <c r="O125" s="24"/>
      <c r="P125" s="24"/>
    </row>
    <row r="126" spans="12:16" s="21" customFormat="1" x14ac:dyDescent="0.25">
      <c r="L126"/>
      <c r="M126" s="24"/>
      <c r="N126" s="24"/>
      <c r="O126" s="24"/>
      <c r="P126" s="24"/>
    </row>
  </sheetData>
  <mergeCells count="16">
    <mergeCell ref="Q4:Q5"/>
    <mergeCell ref="R4:R5"/>
    <mergeCell ref="M15:N15"/>
    <mergeCell ref="O15:P15"/>
    <mergeCell ref="A4:A5"/>
    <mergeCell ref="B4:B5"/>
    <mergeCell ref="C4:C5"/>
    <mergeCell ref="D4:D5"/>
    <mergeCell ref="E4:E5"/>
    <mergeCell ref="G4:G5"/>
    <mergeCell ref="H4:I4"/>
    <mergeCell ref="J4:J5"/>
    <mergeCell ref="K4:L4"/>
    <mergeCell ref="M4:N4"/>
    <mergeCell ref="O4:P4"/>
    <mergeCell ref="F4:F5"/>
  </mergeCell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S129"/>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7"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28" t="s">
        <v>3476</v>
      </c>
    </row>
    <row r="4" spans="1:19" s="30"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29"/>
    </row>
    <row r="5" spans="1:19" s="30"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29"/>
    </row>
    <row r="6" spans="1:19" s="30"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29"/>
    </row>
    <row r="7" spans="1:19" s="30" customFormat="1" ht="48" customHeight="1" x14ac:dyDescent="0.2">
      <c r="A7" s="729">
        <v>1</v>
      </c>
      <c r="B7" s="729">
        <v>1</v>
      </c>
      <c r="C7" s="729">
        <v>4</v>
      </c>
      <c r="D7" s="714">
        <v>2</v>
      </c>
      <c r="E7" s="999" t="s">
        <v>114</v>
      </c>
      <c r="F7" s="714" t="s">
        <v>115</v>
      </c>
      <c r="G7" s="714" t="s">
        <v>116</v>
      </c>
      <c r="H7" s="16" t="s">
        <v>117</v>
      </c>
      <c r="I7" s="3" t="s">
        <v>118</v>
      </c>
      <c r="J7" s="714" t="s">
        <v>119</v>
      </c>
      <c r="K7" s="780" t="s">
        <v>105</v>
      </c>
      <c r="L7" s="1016"/>
      <c r="M7" s="773">
        <v>14010</v>
      </c>
      <c r="N7" s="1018"/>
      <c r="O7" s="773">
        <v>14010</v>
      </c>
      <c r="P7" s="1018"/>
      <c r="Q7" s="714" t="s">
        <v>120</v>
      </c>
      <c r="R7" s="714" t="s">
        <v>121</v>
      </c>
      <c r="S7" s="29"/>
    </row>
    <row r="8" spans="1:19" s="5" customFormat="1" ht="49.5" customHeight="1" x14ac:dyDescent="0.25">
      <c r="A8" s="795"/>
      <c r="B8" s="795"/>
      <c r="C8" s="795"/>
      <c r="D8" s="715"/>
      <c r="E8" s="1001"/>
      <c r="F8" s="715"/>
      <c r="G8" s="715"/>
      <c r="H8" s="16" t="s">
        <v>122</v>
      </c>
      <c r="I8" s="3" t="s">
        <v>123</v>
      </c>
      <c r="J8" s="715"/>
      <c r="K8" s="798"/>
      <c r="L8" s="1017"/>
      <c r="M8" s="797"/>
      <c r="N8" s="1019"/>
      <c r="O8" s="797"/>
      <c r="P8" s="1019"/>
      <c r="Q8" s="715"/>
      <c r="R8" s="715"/>
      <c r="S8" s="4"/>
    </row>
    <row r="9" spans="1:19" s="5" customFormat="1" ht="119.25" customHeight="1" x14ac:dyDescent="0.25">
      <c r="A9" s="729">
        <v>2</v>
      </c>
      <c r="B9" s="722">
        <v>1</v>
      </c>
      <c r="C9" s="722">
        <v>4</v>
      </c>
      <c r="D9" s="731">
        <v>2</v>
      </c>
      <c r="E9" s="989" t="s">
        <v>124</v>
      </c>
      <c r="F9" s="731" t="s">
        <v>125</v>
      </c>
      <c r="G9" s="714" t="s">
        <v>126</v>
      </c>
      <c r="H9" s="6" t="s">
        <v>127</v>
      </c>
      <c r="I9" s="3" t="s">
        <v>128</v>
      </c>
      <c r="J9" s="731" t="s">
        <v>129</v>
      </c>
      <c r="K9" s="740" t="s">
        <v>130</v>
      </c>
      <c r="L9" s="731"/>
      <c r="M9" s="741">
        <v>9790</v>
      </c>
      <c r="N9" s="731"/>
      <c r="O9" s="741">
        <v>9790</v>
      </c>
      <c r="P9" s="731"/>
      <c r="Q9" s="731" t="s">
        <v>120</v>
      </c>
      <c r="R9" s="731" t="s">
        <v>121</v>
      </c>
      <c r="S9" s="4"/>
    </row>
    <row r="10" spans="1:19" s="5" customFormat="1" ht="133.5" customHeight="1" x14ac:dyDescent="0.25">
      <c r="A10" s="795"/>
      <c r="B10" s="722"/>
      <c r="C10" s="722"/>
      <c r="D10" s="731"/>
      <c r="E10" s="989"/>
      <c r="F10" s="731"/>
      <c r="G10" s="696"/>
      <c r="H10" s="6" t="s">
        <v>122</v>
      </c>
      <c r="I10" s="3" t="s">
        <v>123</v>
      </c>
      <c r="J10" s="731"/>
      <c r="K10" s="740"/>
      <c r="L10" s="731"/>
      <c r="M10" s="741"/>
      <c r="N10" s="731"/>
      <c r="O10" s="741"/>
      <c r="P10" s="731"/>
      <c r="Q10" s="731"/>
      <c r="R10" s="731"/>
      <c r="S10" s="4"/>
    </row>
    <row r="11" spans="1:19" s="21" customFormat="1" ht="128.25" customHeight="1" x14ac:dyDescent="0.25">
      <c r="A11" s="7">
        <v>3</v>
      </c>
      <c r="B11" s="7">
        <v>1</v>
      </c>
      <c r="C11" s="7">
        <v>4</v>
      </c>
      <c r="D11" s="6">
        <v>2</v>
      </c>
      <c r="E11" s="31" t="s">
        <v>131</v>
      </c>
      <c r="F11" s="6" t="s">
        <v>132</v>
      </c>
      <c r="G11" s="6" t="s">
        <v>62</v>
      </c>
      <c r="H11" s="6" t="s">
        <v>133</v>
      </c>
      <c r="I11" s="3" t="s">
        <v>134</v>
      </c>
      <c r="J11" s="6" t="s">
        <v>135</v>
      </c>
      <c r="K11" s="16" t="s">
        <v>136</v>
      </c>
      <c r="L11" s="16"/>
      <c r="M11" s="17">
        <v>64200</v>
      </c>
      <c r="N11" s="17"/>
      <c r="O11" s="17">
        <v>64200</v>
      </c>
      <c r="P11" s="17"/>
      <c r="Q11" s="6" t="s">
        <v>120</v>
      </c>
      <c r="R11" s="6" t="s">
        <v>121</v>
      </c>
    </row>
    <row r="12" spans="1:19" s="21" customFormat="1" ht="60.75" customHeight="1" x14ac:dyDescent="0.25">
      <c r="A12" s="722">
        <v>4</v>
      </c>
      <c r="B12" s="722">
        <v>1</v>
      </c>
      <c r="C12" s="722">
        <v>4</v>
      </c>
      <c r="D12" s="731">
        <v>5</v>
      </c>
      <c r="E12" s="989" t="s">
        <v>137</v>
      </c>
      <c r="F12" s="731" t="s">
        <v>138</v>
      </c>
      <c r="G12" s="729" t="s">
        <v>139</v>
      </c>
      <c r="H12" s="6" t="s">
        <v>117</v>
      </c>
      <c r="I12" s="7">
        <v>40</v>
      </c>
      <c r="J12" s="731" t="s">
        <v>135</v>
      </c>
      <c r="K12" s="722" t="s">
        <v>130</v>
      </c>
      <c r="L12" s="722"/>
      <c r="M12" s="741">
        <v>60000</v>
      </c>
      <c r="N12" s="741"/>
      <c r="O12" s="741">
        <v>60000</v>
      </c>
      <c r="P12" s="722"/>
      <c r="Q12" s="731" t="s">
        <v>120</v>
      </c>
      <c r="R12" s="731" t="s">
        <v>121</v>
      </c>
    </row>
    <row r="13" spans="1:19" s="21" customFormat="1" ht="60.75" customHeight="1" x14ac:dyDescent="0.25">
      <c r="A13" s="722"/>
      <c r="B13" s="722"/>
      <c r="C13" s="722"/>
      <c r="D13" s="731"/>
      <c r="E13" s="989"/>
      <c r="F13" s="731"/>
      <c r="G13" s="713"/>
      <c r="H13" s="6" t="s">
        <v>133</v>
      </c>
      <c r="I13" s="7">
        <v>20</v>
      </c>
      <c r="J13" s="731"/>
      <c r="K13" s="722"/>
      <c r="L13" s="722"/>
      <c r="M13" s="741"/>
      <c r="N13" s="741"/>
      <c r="O13" s="741"/>
      <c r="P13" s="722"/>
      <c r="Q13" s="731"/>
      <c r="R13" s="731"/>
    </row>
    <row r="14" spans="1:19" s="21" customFormat="1" ht="60.75" customHeight="1" x14ac:dyDescent="0.25">
      <c r="A14" s="722"/>
      <c r="B14" s="722"/>
      <c r="C14" s="722"/>
      <c r="D14" s="731"/>
      <c r="E14" s="989"/>
      <c r="F14" s="731"/>
      <c r="G14" s="774"/>
      <c r="H14" s="6" t="s">
        <v>122</v>
      </c>
      <c r="I14" s="3" t="s">
        <v>140</v>
      </c>
      <c r="J14" s="731"/>
      <c r="K14" s="722"/>
      <c r="L14" s="722"/>
      <c r="M14" s="741"/>
      <c r="N14" s="741"/>
      <c r="O14" s="741"/>
      <c r="P14" s="722"/>
      <c r="Q14" s="731"/>
      <c r="R14" s="731"/>
    </row>
    <row r="15" spans="1:19" s="11" customFormat="1" ht="179.25" customHeight="1" x14ac:dyDescent="0.25">
      <c r="A15" s="506">
        <v>5</v>
      </c>
      <c r="B15" s="9">
        <v>1</v>
      </c>
      <c r="C15" s="9">
        <v>4</v>
      </c>
      <c r="D15" s="519">
        <v>5</v>
      </c>
      <c r="E15" s="519" t="s">
        <v>141</v>
      </c>
      <c r="F15" s="519" t="s">
        <v>142</v>
      </c>
      <c r="G15" s="519" t="s">
        <v>143</v>
      </c>
      <c r="H15" s="519" t="s">
        <v>144</v>
      </c>
      <c r="I15" s="13" t="s">
        <v>110</v>
      </c>
      <c r="J15" s="519" t="s">
        <v>145</v>
      </c>
      <c r="K15" s="612" t="s">
        <v>40</v>
      </c>
      <c r="L15" s="528"/>
      <c r="M15" s="529">
        <v>27588.5</v>
      </c>
      <c r="N15" s="529"/>
      <c r="O15" s="529">
        <v>20963.5</v>
      </c>
      <c r="P15" s="529"/>
      <c r="Q15" s="519" t="s">
        <v>112</v>
      </c>
      <c r="R15" s="519" t="s">
        <v>147</v>
      </c>
      <c r="S15" s="10"/>
    </row>
    <row r="16" spans="1:19" s="21" customFormat="1" x14ac:dyDescent="0.25"/>
    <row r="17" spans="12:16" s="21" customFormat="1" x14ac:dyDescent="0.25">
      <c r="L17" s="526"/>
      <c r="M17" s="757" t="s">
        <v>618</v>
      </c>
      <c r="N17" s="757"/>
      <c r="O17" s="757" t="s">
        <v>619</v>
      </c>
      <c r="P17" s="758"/>
    </row>
    <row r="18" spans="12:16" s="21" customFormat="1" x14ac:dyDescent="0.25">
      <c r="L18" s="526"/>
      <c r="M18" s="568" t="s">
        <v>620</v>
      </c>
      <c r="N18" s="464" t="s">
        <v>621</v>
      </c>
      <c r="O18" s="485" t="s">
        <v>620</v>
      </c>
      <c r="P18" s="464" t="s">
        <v>621</v>
      </c>
    </row>
    <row r="19" spans="12:16" s="21" customFormat="1" x14ac:dyDescent="0.25">
      <c r="L19" s="556"/>
      <c r="M19" s="569">
        <v>4</v>
      </c>
      <c r="N19" s="179">
        <v>148000</v>
      </c>
      <c r="O19" s="180">
        <v>1</v>
      </c>
      <c r="P19" s="181">
        <v>20963.5</v>
      </c>
    </row>
    <row r="20" spans="12:16" s="21" customFormat="1" x14ac:dyDescent="0.25"/>
    <row r="21" spans="12:16" s="21" customFormat="1" x14ac:dyDescent="0.25"/>
    <row r="22" spans="12:16" s="21" customFormat="1" x14ac:dyDescent="0.25">
      <c r="M22" s="24"/>
      <c r="N22" s="24"/>
      <c r="O22" s="24"/>
      <c r="P22" s="24"/>
    </row>
    <row r="23" spans="12:16" s="21" customFormat="1" x14ac:dyDescent="0.25">
      <c r="M23" s="24"/>
      <c r="N23" s="24"/>
      <c r="O23" s="24"/>
      <c r="P23" s="24"/>
    </row>
    <row r="24" spans="12:16" s="21" customFormat="1" x14ac:dyDescent="0.25">
      <c r="M24" s="24"/>
      <c r="N24" s="24"/>
      <c r="O24" s="24"/>
      <c r="P24" s="24"/>
    </row>
    <row r="25" spans="12:16" s="21" customFormat="1" x14ac:dyDescent="0.25">
      <c r="M25" s="24"/>
      <c r="N25" s="24"/>
      <c r="O25" s="24"/>
      <c r="P25" s="24"/>
    </row>
    <row r="26" spans="12:16" s="21" customFormat="1" x14ac:dyDescent="0.25">
      <c r="M26" s="24"/>
      <c r="N26" s="24"/>
      <c r="O26" s="24"/>
      <c r="P26" s="24"/>
    </row>
    <row r="27" spans="12:16" s="21" customFormat="1" x14ac:dyDescent="0.25">
      <c r="M27" s="24"/>
      <c r="N27" s="24"/>
      <c r="O27" s="24"/>
      <c r="P27" s="24"/>
    </row>
    <row r="28" spans="12:16" s="21" customFormat="1" x14ac:dyDescent="0.25">
      <c r="M28" s="24"/>
      <c r="N28" s="24"/>
      <c r="O28" s="24"/>
      <c r="P28" s="24"/>
    </row>
    <row r="29" spans="12:16" s="21" customFormat="1" x14ac:dyDescent="0.25">
      <c r="M29" s="24"/>
      <c r="N29" s="24"/>
      <c r="O29" s="24"/>
      <c r="P29" s="24"/>
    </row>
    <row r="30" spans="12:16" s="21" customFormat="1" x14ac:dyDescent="0.25">
      <c r="M30" s="24"/>
      <c r="N30" s="24"/>
      <c r="O30" s="24"/>
      <c r="P30" s="24"/>
    </row>
    <row r="31" spans="12:16" s="21" customFormat="1" x14ac:dyDescent="0.25">
      <c r="M31" s="24"/>
      <c r="N31" s="24"/>
      <c r="O31" s="24"/>
      <c r="P31" s="24"/>
    </row>
    <row r="32" spans="12:16" s="21" customFormat="1" x14ac:dyDescent="0.25">
      <c r="M32" s="24"/>
      <c r="N32" s="24"/>
      <c r="O32" s="24"/>
      <c r="P32" s="24"/>
    </row>
    <row r="33" spans="13:16" s="21" customFormat="1" x14ac:dyDescent="0.25">
      <c r="M33" s="24"/>
      <c r="N33" s="24"/>
      <c r="O33" s="24"/>
      <c r="P33" s="24"/>
    </row>
    <row r="34" spans="13:16" s="21" customFormat="1" x14ac:dyDescent="0.25">
      <c r="M34" s="24"/>
      <c r="N34" s="24"/>
      <c r="O34" s="24"/>
      <c r="P34" s="24"/>
    </row>
    <row r="35" spans="13:16" s="21" customFormat="1" x14ac:dyDescent="0.25">
      <c r="M35" s="24"/>
      <c r="N35" s="24"/>
      <c r="O35" s="24"/>
      <c r="P35" s="24"/>
    </row>
    <row r="36" spans="13:16" s="21" customFormat="1" x14ac:dyDescent="0.25">
      <c r="M36" s="24"/>
      <c r="N36" s="24"/>
      <c r="O36" s="24"/>
      <c r="P36" s="24"/>
    </row>
    <row r="37" spans="13:16" s="21" customFormat="1" x14ac:dyDescent="0.25">
      <c r="M37" s="24"/>
      <c r="N37" s="24"/>
      <c r="O37" s="24"/>
      <c r="P37" s="24"/>
    </row>
    <row r="38" spans="13:16" s="21" customFormat="1" x14ac:dyDescent="0.25">
      <c r="M38" s="24"/>
      <c r="N38" s="24"/>
      <c r="O38" s="24"/>
      <c r="P38" s="24"/>
    </row>
    <row r="39" spans="13:16" s="21" customFormat="1" x14ac:dyDescent="0.25">
      <c r="M39" s="24"/>
      <c r="N39" s="24"/>
      <c r="O39" s="24"/>
      <c r="P39" s="24"/>
    </row>
    <row r="40" spans="13:16" s="21" customFormat="1" x14ac:dyDescent="0.25">
      <c r="M40" s="24"/>
      <c r="N40" s="24"/>
      <c r="O40" s="24"/>
      <c r="P40" s="24"/>
    </row>
    <row r="41" spans="13:16" s="21" customFormat="1" x14ac:dyDescent="0.25">
      <c r="M41" s="24"/>
      <c r="N41" s="24"/>
      <c r="O41" s="24"/>
      <c r="P41" s="24"/>
    </row>
    <row r="42" spans="13:16" s="21" customFormat="1" x14ac:dyDescent="0.25">
      <c r="M42" s="24"/>
      <c r="N42" s="24"/>
      <c r="O42" s="24"/>
      <c r="P42" s="24"/>
    </row>
    <row r="43" spans="13:16" s="21" customFormat="1" x14ac:dyDescent="0.25">
      <c r="M43" s="24"/>
      <c r="N43" s="24"/>
      <c r="O43" s="24"/>
      <c r="P43" s="24"/>
    </row>
    <row r="44" spans="13:16" s="21" customFormat="1" x14ac:dyDescent="0.25">
      <c r="M44" s="24"/>
      <c r="N44" s="24"/>
      <c r="O44" s="24"/>
      <c r="P44" s="24"/>
    </row>
    <row r="45" spans="13:16" s="21" customFormat="1" x14ac:dyDescent="0.25">
      <c r="M45" s="24"/>
      <c r="N45" s="24"/>
      <c r="O45" s="24"/>
      <c r="P45" s="24"/>
    </row>
    <row r="46" spans="13:16" s="21" customFormat="1" x14ac:dyDescent="0.25">
      <c r="M46" s="24"/>
      <c r="N46" s="24"/>
      <c r="O46" s="24"/>
      <c r="P46" s="24"/>
    </row>
    <row r="47" spans="13:16" s="21" customFormat="1" x14ac:dyDescent="0.25">
      <c r="M47" s="24"/>
      <c r="N47" s="24"/>
      <c r="O47" s="24"/>
      <c r="P47" s="24"/>
    </row>
    <row r="48" spans="13:16" s="21" customFormat="1" x14ac:dyDescent="0.25">
      <c r="M48" s="24"/>
      <c r="N48" s="24"/>
      <c r="O48" s="24"/>
      <c r="P48" s="24"/>
    </row>
    <row r="49" spans="13:16" s="21" customFormat="1" x14ac:dyDescent="0.25">
      <c r="M49" s="24"/>
      <c r="N49" s="24"/>
      <c r="O49" s="24"/>
      <c r="P49" s="24"/>
    </row>
    <row r="50" spans="13:16" s="21" customFormat="1" x14ac:dyDescent="0.25">
      <c r="M50" s="24"/>
      <c r="N50" s="24"/>
      <c r="O50" s="24"/>
      <c r="P50" s="24"/>
    </row>
    <row r="51" spans="13:16" s="21" customFormat="1" x14ac:dyDescent="0.25">
      <c r="M51" s="24"/>
      <c r="N51" s="24"/>
      <c r="O51" s="24"/>
      <c r="P51" s="24"/>
    </row>
    <row r="52" spans="13:16" s="21" customFormat="1" x14ac:dyDescent="0.25">
      <c r="M52" s="24"/>
      <c r="N52" s="24"/>
      <c r="O52" s="24"/>
      <c r="P52" s="24"/>
    </row>
    <row r="53" spans="13:16" s="21" customFormat="1" x14ac:dyDescent="0.25">
      <c r="M53" s="24"/>
      <c r="N53" s="24"/>
      <c r="O53" s="24"/>
      <c r="P53" s="24"/>
    </row>
    <row r="54" spans="13:16" s="21" customFormat="1" x14ac:dyDescent="0.25">
      <c r="M54" s="24"/>
      <c r="N54" s="24"/>
      <c r="O54" s="24"/>
      <c r="P54" s="24"/>
    </row>
    <row r="55" spans="13:16" s="21" customFormat="1" x14ac:dyDescent="0.25">
      <c r="M55" s="24"/>
      <c r="N55" s="24"/>
      <c r="O55" s="24"/>
      <c r="P55" s="24"/>
    </row>
    <row r="56" spans="13:16" s="21" customFormat="1" x14ac:dyDescent="0.25">
      <c r="M56" s="24"/>
      <c r="N56" s="24"/>
      <c r="O56" s="24"/>
      <c r="P56" s="24"/>
    </row>
    <row r="57" spans="13:16" s="21" customFormat="1" x14ac:dyDescent="0.25">
      <c r="M57" s="24"/>
      <c r="N57" s="24"/>
      <c r="O57" s="24"/>
      <c r="P57" s="24"/>
    </row>
    <row r="58" spans="13:16" s="21" customFormat="1" x14ac:dyDescent="0.25">
      <c r="M58" s="24"/>
      <c r="N58" s="24"/>
      <c r="O58" s="24"/>
      <c r="P58" s="24"/>
    </row>
    <row r="59" spans="13:16" s="21" customFormat="1" x14ac:dyDescent="0.25">
      <c r="M59" s="24"/>
      <c r="N59" s="24"/>
      <c r="O59" s="24"/>
      <c r="P59" s="24"/>
    </row>
    <row r="60" spans="13:16" s="21" customFormat="1" x14ac:dyDescent="0.25">
      <c r="M60" s="24"/>
      <c r="N60" s="24"/>
      <c r="O60" s="24"/>
      <c r="P60" s="24"/>
    </row>
    <row r="61" spans="13:16" s="21" customFormat="1" x14ac:dyDescent="0.25">
      <c r="M61" s="24"/>
      <c r="N61" s="24"/>
      <c r="O61" s="24"/>
      <c r="P61" s="24"/>
    </row>
    <row r="62" spans="13:16" s="21" customFormat="1" x14ac:dyDescent="0.25">
      <c r="M62" s="24"/>
      <c r="N62" s="24"/>
      <c r="O62" s="24"/>
      <c r="P62" s="24"/>
    </row>
    <row r="63" spans="13:16" s="21" customFormat="1" x14ac:dyDescent="0.25">
      <c r="M63" s="24"/>
      <c r="N63" s="24"/>
      <c r="O63" s="24"/>
      <c r="P63" s="24"/>
    </row>
    <row r="64" spans="13:16" s="21" customFormat="1" x14ac:dyDescent="0.25">
      <c r="M64" s="24"/>
      <c r="N64" s="24"/>
      <c r="O64" s="24"/>
      <c r="P64" s="24"/>
    </row>
    <row r="65" spans="13:16" s="21" customFormat="1" x14ac:dyDescent="0.25">
      <c r="M65" s="24"/>
      <c r="N65" s="24"/>
      <c r="O65" s="24"/>
      <c r="P65" s="24"/>
    </row>
    <row r="66" spans="13:16" s="21" customFormat="1" x14ac:dyDescent="0.25">
      <c r="M66" s="24"/>
      <c r="N66" s="24"/>
      <c r="O66" s="24"/>
      <c r="P66" s="24"/>
    </row>
    <row r="67" spans="13:16" s="21" customFormat="1" x14ac:dyDescent="0.25">
      <c r="M67" s="24"/>
      <c r="N67" s="24"/>
      <c r="O67" s="24"/>
      <c r="P67" s="24"/>
    </row>
    <row r="68" spans="13:16" s="21" customFormat="1" x14ac:dyDescent="0.25">
      <c r="M68" s="24"/>
      <c r="N68" s="24"/>
      <c r="O68" s="24"/>
      <c r="P68" s="24"/>
    </row>
    <row r="69" spans="13:16" s="21" customFormat="1" x14ac:dyDescent="0.25">
      <c r="M69" s="24"/>
      <c r="N69" s="24"/>
      <c r="O69" s="24"/>
      <c r="P69" s="24"/>
    </row>
    <row r="70" spans="13:16" s="21" customFormat="1" x14ac:dyDescent="0.25">
      <c r="M70" s="24"/>
      <c r="N70" s="24"/>
      <c r="O70" s="24"/>
      <c r="P70" s="24"/>
    </row>
    <row r="71" spans="13:16" s="21" customFormat="1" x14ac:dyDescent="0.25">
      <c r="M71" s="24"/>
      <c r="N71" s="24"/>
      <c r="O71" s="24"/>
      <c r="P71" s="24"/>
    </row>
    <row r="72" spans="13:16" s="21" customFormat="1" x14ac:dyDescent="0.25">
      <c r="M72" s="24"/>
      <c r="N72" s="24"/>
      <c r="O72" s="24"/>
      <c r="P72" s="24"/>
    </row>
    <row r="73" spans="13:16" s="21" customFormat="1" x14ac:dyDescent="0.25">
      <c r="M73" s="24"/>
      <c r="N73" s="24"/>
      <c r="O73" s="24"/>
      <c r="P73" s="24"/>
    </row>
    <row r="74" spans="13:16" s="21" customFormat="1" x14ac:dyDescent="0.25">
      <c r="M74" s="24"/>
      <c r="N74" s="24"/>
      <c r="O74" s="24"/>
      <c r="P74" s="24"/>
    </row>
    <row r="75" spans="13:16" s="21" customFormat="1" x14ac:dyDescent="0.25">
      <c r="M75" s="24"/>
      <c r="N75" s="24"/>
      <c r="O75" s="24"/>
      <c r="P75" s="24"/>
    </row>
    <row r="76" spans="13:16" s="21" customFormat="1" x14ac:dyDescent="0.25">
      <c r="M76" s="24"/>
      <c r="N76" s="24"/>
      <c r="O76" s="24"/>
      <c r="P76" s="24"/>
    </row>
    <row r="77" spans="13:16" s="21" customFormat="1" x14ac:dyDescent="0.25">
      <c r="M77" s="24"/>
      <c r="N77" s="24"/>
      <c r="O77" s="24"/>
      <c r="P77" s="24"/>
    </row>
    <row r="78" spans="13:16" s="21" customFormat="1" x14ac:dyDescent="0.25">
      <c r="M78" s="24"/>
      <c r="N78" s="24"/>
      <c r="O78" s="24"/>
      <c r="P78" s="24"/>
    </row>
    <row r="79" spans="13:16" s="21" customFormat="1" x14ac:dyDescent="0.25">
      <c r="M79" s="24"/>
      <c r="N79" s="24"/>
      <c r="O79" s="24"/>
      <c r="P79" s="24"/>
    </row>
    <row r="80" spans="13:16" s="21" customFormat="1" x14ac:dyDescent="0.25">
      <c r="M80" s="24"/>
      <c r="N80" s="24"/>
      <c r="O80" s="24"/>
      <c r="P80" s="24"/>
    </row>
    <row r="81" spans="13:16" s="21" customFormat="1" x14ac:dyDescent="0.25">
      <c r="M81" s="24"/>
      <c r="N81" s="24"/>
      <c r="O81" s="24"/>
      <c r="P81" s="24"/>
    </row>
    <row r="82" spans="13:16" s="21" customFormat="1" x14ac:dyDescent="0.25">
      <c r="M82" s="24"/>
      <c r="N82" s="24"/>
      <c r="O82" s="24"/>
      <c r="P82" s="24"/>
    </row>
    <row r="83" spans="13:16" s="21" customFormat="1" x14ac:dyDescent="0.25">
      <c r="M83" s="24"/>
      <c r="N83" s="24"/>
      <c r="O83" s="24"/>
      <c r="P83" s="24"/>
    </row>
    <row r="84" spans="13:16" s="21" customFormat="1" x14ac:dyDescent="0.25">
      <c r="M84" s="24"/>
      <c r="N84" s="24"/>
      <c r="O84" s="24"/>
      <c r="P84" s="24"/>
    </row>
    <row r="85" spans="13:16" s="21" customFormat="1" x14ac:dyDescent="0.25">
      <c r="M85" s="24"/>
      <c r="N85" s="24"/>
      <c r="O85" s="24"/>
      <c r="P85" s="24"/>
    </row>
    <row r="86" spans="13:16" s="21" customFormat="1" x14ac:dyDescent="0.25">
      <c r="M86" s="24"/>
      <c r="N86" s="24"/>
      <c r="O86" s="24"/>
      <c r="P86" s="24"/>
    </row>
    <row r="87" spans="13:16" s="21" customFormat="1" x14ac:dyDescent="0.25">
      <c r="M87" s="24"/>
      <c r="N87" s="24"/>
      <c r="O87" s="24"/>
      <c r="P87" s="24"/>
    </row>
    <row r="88" spans="13:16" s="21" customFormat="1" x14ac:dyDescent="0.25">
      <c r="M88" s="24"/>
      <c r="N88" s="24"/>
      <c r="O88" s="24"/>
      <c r="P88" s="24"/>
    </row>
    <row r="89" spans="13:16" s="21" customFormat="1" x14ac:dyDescent="0.25">
      <c r="M89" s="24"/>
      <c r="N89" s="24"/>
      <c r="O89" s="24"/>
      <c r="P89" s="24"/>
    </row>
    <row r="90" spans="13:16" s="21" customFormat="1" x14ac:dyDescent="0.25">
      <c r="M90" s="24"/>
      <c r="N90" s="24"/>
      <c r="O90" s="24"/>
      <c r="P90" s="24"/>
    </row>
    <row r="91" spans="13:16" s="21" customFormat="1" x14ac:dyDescent="0.25">
      <c r="M91" s="24"/>
      <c r="N91" s="24"/>
      <c r="O91" s="24"/>
      <c r="P91" s="24"/>
    </row>
    <row r="92" spans="13:16" s="21" customFormat="1" x14ac:dyDescent="0.25">
      <c r="M92" s="24"/>
      <c r="N92" s="24"/>
      <c r="O92" s="24"/>
      <c r="P92" s="24"/>
    </row>
    <row r="93" spans="13:16" s="21" customFormat="1" x14ac:dyDescent="0.25">
      <c r="M93" s="24"/>
      <c r="N93" s="24"/>
      <c r="O93" s="24"/>
      <c r="P93" s="24"/>
    </row>
    <row r="94" spans="13:16" s="21" customFormat="1" x14ac:dyDescent="0.25">
      <c r="M94" s="24"/>
      <c r="N94" s="24"/>
      <c r="O94" s="24"/>
      <c r="P94" s="24"/>
    </row>
    <row r="95" spans="13:16" s="21" customFormat="1" x14ac:dyDescent="0.25">
      <c r="M95" s="24"/>
      <c r="N95" s="24"/>
      <c r="O95" s="24"/>
      <c r="P95" s="24"/>
    </row>
    <row r="96" spans="13:16" s="21" customFormat="1" x14ac:dyDescent="0.25">
      <c r="M96" s="24"/>
      <c r="N96" s="24"/>
      <c r="O96" s="24"/>
      <c r="P96" s="24"/>
    </row>
    <row r="97" spans="13:16" s="21" customFormat="1" x14ac:dyDescent="0.25">
      <c r="M97" s="24"/>
      <c r="N97" s="24"/>
      <c r="O97" s="24"/>
      <c r="P97" s="24"/>
    </row>
    <row r="98" spans="13:16" s="21" customFormat="1" x14ac:dyDescent="0.25">
      <c r="M98" s="24"/>
      <c r="N98" s="24"/>
      <c r="O98" s="24"/>
      <c r="P98" s="24"/>
    </row>
    <row r="99" spans="13:16" s="21" customFormat="1" x14ac:dyDescent="0.25">
      <c r="M99" s="24"/>
      <c r="N99" s="24"/>
      <c r="O99" s="24"/>
      <c r="P99" s="24"/>
    </row>
    <row r="100" spans="13:16" s="21" customFormat="1" x14ac:dyDescent="0.25">
      <c r="M100" s="24"/>
      <c r="N100" s="24"/>
      <c r="O100" s="24"/>
      <c r="P100" s="24"/>
    </row>
    <row r="101" spans="13:16" s="21" customFormat="1" x14ac:dyDescent="0.25">
      <c r="M101" s="24"/>
      <c r="N101" s="24"/>
      <c r="O101" s="24"/>
      <c r="P101" s="24"/>
    </row>
    <row r="102" spans="13:16" s="21" customFormat="1" x14ac:dyDescent="0.25">
      <c r="M102" s="24"/>
      <c r="N102" s="24"/>
      <c r="O102" s="24"/>
      <c r="P102" s="24"/>
    </row>
    <row r="103" spans="13:16" s="21" customFormat="1" x14ac:dyDescent="0.25">
      <c r="M103" s="24"/>
      <c r="N103" s="24"/>
      <c r="O103" s="24"/>
      <c r="P103" s="24"/>
    </row>
    <row r="104" spans="13:16" s="21" customFormat="1" x14ac:dyDescent="0.25">
      <c r="M104" s="24"/>
      <c r="N104" s="24"/>
      <c r="O104" s="24"/>
      <c r="P104" s="24"/>
    </row>
    <row r="105" spans="13:16" s="21" customFormat="1" x14ac:dyDescent="0.25">
      <c r="M105" s="24"/>
      <c r="N105" s="24"/>
      <c r="O105" s="24"/>
      <c r="P105" s="24"/>
    </row>
    <row r="106" spans="13:16" s="21" customFormat="1" x14ac:dyDescent="0.25">
      <c r="M106" s="24"/>
      <c r="N106" s="24"/>
      <c r="O106" s="24"/>
      <c r="P106" s="24"/>
    </row>
    <row r="107" spans="13:16" s="21" customFormat="1" x14ac:dyDescent="0.25">
      <c r="M107" s="24"/>
      <c r="N107" s="24"/>
      <c r="O107" s="24"/>
      <c r="P107" s="24"/>
    </row>
    <row r="108" spans="13:16" s="21" customFormat="1" x14ac:dyDescent="0.25">
      <c r="M108" s="24"/>
      <c r="N108" s="24"/>
      <c r="O108" s="24"/>
      <c r="P108" s="24"/>
    </row>
    <row r="109" spans="13:16" s="21" customFormat="1" x14ac:dyDescent="0.25">
      <c r="M109" s="24"/>
      <c r="N109" s="24"/>
      <c r="O109" s="24"/>
      <c r="P109" s="24"/>
    </row>
    <row r="110" spans="13:16" s="21" customFormat="1" x14ac:dyDescent="0.25">
      <c r="M110" s="24"/>
      <c r="N110" s="24"/>
      <c r="O110" s="24"/>
      <c r="P110" s="24"/>
    </row>
    <row r="111" spans="13:16" s="21" customFormat="1" x14ac:dyDescent="0.25">
      <c r="M111" s="24"/>
      <c r="N111" s="24"/>
      <c r="O111" s="24"/>
      <c r="P111" s="24"/>
    </row>
    <row r="112" spans="13:16" s="21" customFormat="1" x14ac:dyDescent="0.25">
      <c r="M112" s="24"/>
      <c r="N112" s="24"/>
      <c r="O112" s="24"/>
      <c r="P112" s="24"/>
    </row>
    <row r="113" spans="13:16" s="21" customFormat="1" x14ac:dyDescent="0.25">
      <c r="M113" s="24"/>
      <c r="N113" s="24"/>
      <c r="O113" s="24"/>
      <c r="P113" s="24"/>
    </row>
    <row r="114" spans="13:16" s="21" customFormat="1" x14ac:dyDescent="0.25">
      <c r="M114" s="24"/>
      <c r="N114" s="24"/>
      <c r="O114" s="24"/>
      <c r="P114" s="24"/>
    </row>
    <row r="115" spans="13:16" s="21" customFormat="1" x14ac:dyDescent="0.25">
      <c r="M115" s="24"/>
      <c r="N115" s="24"/>
      <c r="O115" s="24"/>
      <c r="P115" s="24"/>
    </row>
    <row r="116" spans="13:16" s="21" customFormat="1" x14ac:dyDescent="0.25">
      <c r="M116" s="24"/>
      <c r="N116" s="24"/>
      <c r="O116" s="24"/>
      <c r="P116" s="24"/>
    </row>
    <row r="117" spans="13:16" s="21" customFormat="1" x14ac:dyDescent="0.25">
      <c r="M117" s="24"/>
      <c r="N117" s="24"/>
      <c r="O117" s="24"/>
      <c r="P117" s="24"/>
    </row>
    <row r="118" spans="13:16" s="21" customFormat="1" x14ac:dyDescent="0.25">
      <c r="M118" s="24"/>
      <c r="N118" s="24"/>
      <c r="O118" s="24"/>
      <c r="P118" s="24"/>
    </row>
    <row r="119" spans="13:16" s="21" customFormat="1" x14ac:dyDescent="0.25">
      <c r="M119" s="24"/>
      <c r="N119" s="24"/>
      <c r="O119" s="24"/>
      <c r="P119" s="24"/>
    </row>
    <row r="120" spans="13:16" s="21" customFormat="1" x14ac:dyDescent="0.25">
      <c r="M120" s="24"/>
      <c r="N120" s="24"/>
      <c r="O120" s="24"/>
      <c r="P120" s="24"/>
    </row>
    <row r="121" spans="13:16" s="21" customFormat="1" x14ac:dyDescent="0.25">
      <c r="M121" s="24"/>
      <c r="N121" s="24"/>
      <c r="O121" s="24"/>
      <c r="P121" s="24"/>
    </row>
    <row r="122" spans="13:16" s="21" customFormat="1" x14ac:dyDescent="0.25">
      <c r="M122" s="24"/>
      <c r="N122" s="24"/>
      <c r="O122" s="24"/>
      <c r="P122" s="24"/>
    </row>
    <row r="123" spans="13:16" s="21" customFormat="1" x14ac:dyDescent="0.25">
      <c r="M123" s="24"/>
      <c r="N123" s="24"/>
      <c r="O123" s="24"/>
      <c r="P123" s="24"/>
    </row>
    <row r="124" spans="13:16" s="21" customFormat="1" x14ac:dyDescent="0.25">
      <c r="M124" s="24"/>
      <c r="N124" s="24"/>
      <c r="O124" s="24"/>
      <c r="P124" s="24"/>
    </row>
    <row r="125" spans="13:16" s="21" customFormat="1" x14ac:dyDescent="0.25">
      <c r="M125" s="24"/>
      <c r="N125" s="24"/>
      <c r="O125" s="24"/>
      <c r="P125" s="24"/>
    </row>
    <row r="126" spans="13:16" s="21" customFormat="1" x14ac:dyDescent="0.25">
      <c r="M126" s="24"/>
      <c r="N126" s="24"/>
      <c r="O126" s="24"/>
      <c r="P126" s="24"/>
    </row>
    <row r="127" spans="13:16" s="21" customFormat="1" x14ac:dyDescent="0.25">
      <c r="M127" s="24"/>
      <c r="N127" s="24"/>
      <c r="O127" s="24"/>
      <c r="P127" s="24"/>
    </row>
    <row r="128" spans="13:16" s="21" customFormat="1" x14ac:dyDescent="0.25">
      <c r="M128" s="24"/>
      <c r="N128" s="24"/>
      <c r="O128" s="24"/>
      <c r="P128" s="24"/>
    </row>
    <row r="129" spans="12:16" s="21" customFormat="1" x14ac:dyDescent="0.25">
      <c r="L129"/>
      <c r="M129" s="24"/>
      <c r="N129" s="24"/>
      <c r="O129" s="24"/>
      <c r="P129" s="24"/>
    </row>
  </sheetData>
  <mergeCells count="64">
    <mergeCell ref="M17:N17"/>
    <mergeCell ref="O17:P17"/>
    <mergeCell ref="F4:F5"/>
    <mergeCell ref="A4:A5"/>
    <mergeCell ref="B4:B5"/>
    <mergeCell ref="C4:C5"/>
    <mergeCell ref="D4:D5"/>
    <mergeCell ref="E4:E5"/>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Q7:Q8"/>
    <mergeCell ref="R7:R8"/>
    <mergeCell ref="A9:A10"/>
    <mergeCell ref="B9:B10"/>
    <mergeCell ref="C9:C10"/>
    <mergeCell ref="D9:D10"/>
    <mergeCell ref="E9:E10"/>
    <mergeCell ref="F9:F10"/>
    <mergeCell ref="G9:G10"/>
    <mergeCell ref="J9:J10"/>
    <mergeCell ref="K7:K8"/>
    <mergeCell ref="L7:L8"/>
    <mergeCell ref="M7:M8"/>
    <mergeCell ref="N7:N8"/>
    <mergeCell ref="O7:O8"/>
    <mergeCell ref="P7:P8"/>
    <mergeCell ref="Q9:Q10"/>
    <mergeCell ref="R9:R10"/>
    <mergeCell ref="A12:A14"/>
    <mergeCell ref="B12:B14"/>
    <mergeCell ref="C12:C14"/>
    <mergeCell ref="D12:D14"/>
    <mergeCell ref="E12:E14"/>
    <mergeCell ref="F12:F14"/>
    <mergeCell ref="G12:G14"/>
    <mergeCell ref="J12:J14"/>
    <mergeCell ref="K9:K10"/>
    <mergeCell ref="L9:L10"/>
    <mergeCell ref="M9:M10"/>
    <mergeCell ref="N9:N10"/>
    <mergeCell ref="O9:O10"/>
    <mergeCell ref="P9:P10"/>
    <mergeCell ref="Q12:Q14"/>
    <mergeCell ref="R12:R14"/>
    <mergeCell ref="K12:K14"/>
    <mergeCell ref="L12:L14"/>
    <mergeCell ref="M12:M14"/>
    <mergeCell ref="N12:N14"/>
    <mergeCell ref="O12:O14"/>
    <mergeCell ref="P12:P1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S142"/>
  <sheetViews>
    <sheetView zoomScale="60" zoomScaleNormal="60" workbookViewId="0">
      <selection activeCell="A3" sqref="A3"/>
    </sheetView>
  </sheetViews>
  <sheetFormatPr defaultRowHeight="15" x14ac:dyDescent="0.25"/>
  <cols>
    <col min="1" max="1" width="4.7109375" style="118" customWidth="1"/>
    <col min="2" max="2" width="8.85546875" style="118" customWidth="1"/>
    <col min="3" max="3" width="11.42578125" style="118" customWidth="1"/>
    <col min="4" max="4" width="9.7109375" style="118" customWidth="1"/>
    <col min="5" max="5" width="45.7109375" style="118" customWidth="1"/>
    <col min="6" max="6" width="57.7109375" style="118" customWidth="1"/>
    <col min="7" max="7" width="35.7109375" style="118" customWidth="1"/>
    <col min="8" max="8" width="19.28515625" style="118" customWidth="1"/>
    <col min="9" max="9" width="10.42578125" style="118" customWidth="1"/>
    <col min="10" max="10" width="29.7109375" style="118" customWidth="1"/>
    <col min="11" max="11" width="10.7109375" style="118" customWidth="1"/>
    <col min="12" max="12" width="12.7109375" style="118" customWidth="1"/>
    <col min="13" max="16" width="14.7109375" style="92" customWidth="1"/>
    <col min="17" max="17" width="18.42578125" style="118" customWidth="1"/>
    <col min="18" max="18" width="15.7109375" style="118" customWidth="1"/>
    <col min="19" max="19" width="19.5703125" style="118" customWidth="1"/>
    <col min="20" max="258" width="9.140625" style="118"/>
    <col min="259" max="259" width="4.7109375" style="118" bestFit="1" customWidth="1"/>
    <col min="260" max="260" width="9.7109375" style="118" bestFit="1" customWidth="1"/>
    <col min="261" max="261" width="10" style="118" bestFit="1" customWidth="1"/>
    <col min="262" max="262" width="8.85546875" style="118" bestFit="1" customWidth="1"/>
    <col min="263" max="263" width="22.85546875" style="118" customWidth="1"/>
    <col min="264" max="264" width="59.7109375" style="118" bestFit="1" customWidth="1"/>
    <col min="265" max="265" width="57.85546875" style="118" bestFit="1" customWidth="1"/>
    <col min="266" max="266" width="35.28515625" style="118" bestFit="1" customWidth="1"/>
    <col min="267" max="267" width="28.140625" style="118" bestFit="1" customWidth="1"/>
    <col min="268" max="268" width="33.140625" style="118" bestFit="1" customWidth="1"/>
    <col min="269" max="269" width="26" style="118" bestFit="1" customWidth="1"/>
    <col min="270" max="270" width="19.140625" style="118" bestFit="1" customWidth="1"/>
    <col min="271" max="271" width="10.42578125" style="118" customWidth="1"/>
    <col min="272" max="272" width="11.85546875" style="118" customWidth="1"/>
    <col min="273" max="273" width="14.7109375" style="118" customWidth="1"/>
    <col min="274" max="274" width="9" style="118" bestFit="1" customWidth="1"/>
    <col min="275" max="514" width="9.140625" style="118"/>
    <col min="515" max="515" width="4.7109375" style="118" bestFit="1" customWidth="1"/>
    <col min="516" max="516" width="9.7109375" style="118" bestFit="1" customWidth="1"/>
    <col min="517" max="517" width="10" style="118" bestFit="1" customWidth="1"/>
    <col min="518" max="518" width="8.85546875" style="118" bestFit="1" customWidth="1"/>
    <col min="519" max="519" width="22.85546875" style="118" customWidth="1"/>
    <col min="520" max="520" width="59.7109375" style="118" bestFit="1" customWidth="1"/>
    <col min="521" max="521" width="57.85546875" style="118" bestFit="1" customWidth="1"/>
    <col min="522" max="522" width="35.28515625" style="118" bestFit="1" customWidth="1"/>
    <col min="523" max="523" width="28.140625" style="118" bestFit="1" customWidth="1"/>
    <col min="524" max="524" width="33.140625" style="118" bestFit="1" customWidth="1"/>
    <col min="525" max="525" width="26" style="118" bestFit="1" customWidth="1"/>
    <col min="526" max="526" width="19.140625" style="118" bestFit="1" customWidth="1"/>
    <col min="527" max="527" width="10.42578125" style="118" customWidth="1"/>
    <col min="528" max="528" width="11.85546875" style="118" customWidth="1"/>
    <col min="529" max="529" width="14.7109375" style="118" customWidth="1"/>
    <col min="530" max="530" width="9" style="118" bestFit="1" customWidth="1"/>
    <col min="531" max="770" width="9.140625" style="118"/>
    <col min="771" max="771" width="4.7109375" style="118" bestFit="1" customWidth="1"/>
    <col min="772" max="772" width="9.7109375" style="118" bestFit="1" customWidth="1"/>
    <col min="773" max="773" width="10" style="118" bestFit="1" customWidth="1"/>
    <col min="774" max="774" width="8.85546875" style="118" bestFit="1" customWidth="1"/>
    <col min="775" max="775" width="22.85546875" style="118" customWidth="1"/>
    <col min="776" max="776" width="59.7109375" style="118" bestFit="1" customWidth="1"/>
    <col min="777" max="777" width="57.85546875" style="118" bestFit="1" customWidth="1"/>
    <col min="778" max="778" width="35.28515625" style="118" bestFit="1" customWidth="1"/>
    <col min="779" max="779" width="28.140625" style="118" bestFit="1" customWidth="1"/>
    <col min="780" max="780" width="33.140625" style="118" bestFit="1" customWidth="1"/>
    <col min="781" max="781" width="26" style="118" bestFit="1" customWidth="1"/>
    <col min="782" max="782" width="19.140625" style="118" bestFit="1" customWidth="1"/>
    <col min="783" max="783" width="10.42578125" style="118" customWidth="1"/>
    <col min="784" max="784" width="11.85546875" style="118" customWidth="1"/>
    <col min="785" max="785" width="14.7109375" style="118" customWidth="1"/>
    <col min="786" max="786" width="9" style="118" bestFit="1" customWidth="1"/>
    <col min="787" max="1026" width="9.140625" style="118"/>
    <col min="1027" max="1027" width="4.7109375" style="118" bestFit="1" customWidth="1"/>
    <col min="1028" max="1028" width="9.7109375" style="118" bestFit="1" customWidth="1"/>
    <col min="1029" max="1029" width="10" style="118" bestFit="1" customWidth="1"/>
    <col min="1030" max="1030" width="8.85546875" style="118" bestFit="1" customWidth="1"/>
    <col min="1031" max="1031" width="22.85546875" style="118" customWidth="1"/>
    <col min="1032" max="1032" width="59.7109375" style="118" bestFit="1" customWidth="1"/>
    <col min="1033" max="1033" width="57.85546875" style="118" bestFit="1" customWidth="1"/>
    <col min="1034" max="1034" width="35.28515625" style="118" bestFit="1" customWidth="1"/>
    <col min="1035" max="1035" width="28.140625" style="118" bestFit="1" customWidth="1"/>
    <col min="1036" max="1036" width="33.140625" style="118" bestFit="1" customWidth="1"/>
    <col min="1037" max="1037" width="26" style="118" bestFit="1" customWidth="1"/>
    <col min="1038" max="1038" width="19.140625" style="118" bestFit="1" customWidth="1"/>
    <col min="1039" max="1039" width="10.42578125" style="118" customWidth="1"/>
    <col min="1040" max="1040" width="11.85546875" style="118" customWidth="1"/>
    <col min="1041" max="1041" width="14.7109375" style="118" customWidth="1"/>
    <col min="1042" max="1042" width="9" style="118" bestFit="1" customWidth="1"/>
    <col min="1043" max="1282" width="9.140625" style="118"/>
    <col min="1283" max="1283" width="4.7109375" style="118" bestFit="1" customWidth="1"/>
    <col min="1284" max="1284" width="9.7109375" style="118" bestFit="1" customWidth="1"/>
    <col min="1285" max="1285" width="10" style="118" bestFit="1" customWidth="1"/>
    <col min="1286" max="1286" width="8.85546875" style="118" bestFit="1" customWidth="1"/>
    <col min="1287" max="1287" width="22.85546875" style="118" customWidth="1"/>
    <col min="1288" max="1288" width="59.7109375" style="118" bestFit="1" customWidth="1"/>
    <col min="1289" max="1289" width="57.85546875" style="118" bestFit="1" customWidth="1"/>
    <col min="1290" max="1290" width="35.28515625" style="118" bestFit="1" customWidth="1"/>
    <col min="1291" max="1291" width="28.140625" style="118" bestFit="1" customWidth="1"/>
    <col min="1292" max="1292" width="33.140625" style="118" bestFit="1" customWidth="1"/>
    <col min="1293" max="1293" width="26" style="118" bestFit="1" customWidth="1"/>
    <col min="1294" max="1294" width="19.140625" style="118" bestFit="1" customWidth="1"/>
    <col min="1295" max="1295" width="10.42578125" style="118" customWidth="1"/>
    <col min="1296" max="1296" width="11.85546875" style="118" customWidth="1"/>
    <col min="1297" max="1297" width="14.7109375" style="118" customWidth="1"/>
    <col min="1298" max="1298" width="9" style="118" bestFit="1" customWidth="1"/>
    <col min="1299" max="1538" width="9.140625" style="118"/>
    <col min="1539" max="1539" width="4.7109375" style="118" bestFit="1" customWidth="1"/>
    <col min="1540" max="1540" width="9.7109375" style="118" bestFit="1" customWidth="1"/>
    <col min="1541" max="1541" width="10" style="118" bestFit="1" customWidth="1"/>
    <col min="1542" max="1542" width="8.85546875" style="118" bestFit="1" customWidth="1"/>
    <col min="1543" max="1543" width="22.85546875" style="118" customWidth="1"/>
    <col min="1544" max="1544" width="59.7109375" style="118" bestFit="1" customWidth="1"/>
    <col min="1545" max="1545" width="57.85546875" style="118" bestFit="1" customWidth="1"/>
    <col min="1546" max="1546" width="35.28515625" style="118" bestFit="1" customWidth="1"/>
    <col min="1547" max="1547" width="28.140625" style="118" bestFit="1" customWidth="1"/>
    <col min="1548" max="1548" width="33.140625" style="118" bestFit="1" customWidth="1"/>
    <col min="1549" max="1549" width="26" style="118" bestFit="1" customWidth="1"/>
    <col min="1550" max="1550" width="19.140625" style="118" bestFit="1" customWidth="1"/>
    <col min="1551" max="1551" width="10.42578125" style="118" customWidth="1"/>
    <col min="1552" max="1552" width="11.85546875" style="118" customWidth="1"/>
    <col min="1553" max="1553" width="14.7109375" style="118" customWidth="1"/>
    <col min="1554" max="1554" width="9" style="118" bestFit="1" customWidth="1"/>
    <col min="1555" max="1794" width="9.140625" style="118"/>
    <col min="1795" max="1795" width="4.7109375" style="118" bestFit="1" customWidth="1"/>
    <col min="1796" max="1796" width="9.7109375" style="118" bestFit="1" customWidth="1"/>
    <col min="1797" max="1797" width="10" style="118" bestFit="1" customWidth="1"/>
    <col min="1798" max="1798" width="8.85546875" style="118" bestFit="1" customWidth="1"/>
    <col min="1799" max="1799" width="22.85546875" style="118" customWidth="1"/>
    <col min="1800" max="1800" width="59.7109375" style="118" bestFit="1" customWidth="1"/>
    <col min="1801" max="1801" width="57.85546875" style="118" bestFit="1" customWidth="1"/>
    <col min="1802" max="1802" width="35.28515625" style="118" bestFit="1" customWidth="1"/>
    <col min="1803" max="1803" width="28.140625" style="118" bestFit="1" customWidth="1"/>
    <col min="1804" max="1804" width="33.140625" style="118" bestFit="1" customWidth="1"/>
    <col min="1805" max="1805" width="26" style="118" bestFit="1" customWidth="1"/>
    <col min="1806" max="1806" width="19.140625" style="118" bestFit="1" customWidth="1"/>
    <col min="1807" max="1807" width="10.42578125" style="118" customWidth="1"/>
    <col min="1808" max="1808" width="11.85546875" style="118" customWidth="1"/>
    <col min="1809" max="1809" width="14.7109375" style="118" customWidth="1"/>
    <col min="1810" max="1810" width="9" style="118" bestFit="1" customWidth="1"/>
    <col min="1811" max="2050" width="9.140625" style="118"/>
    <col min="2051" max="2051" width="4.7109375" style="118" bestFit="1" customWidth="1"/>
    <col min="2052" max="2052" width="9.7109375" style="118" bestFit="1" customWidth="1"/>
    <col min="2053" max="2053" width="10" style="118" bestFit="1" customWidth="1"/>
    <col min="2054" max="2054" width="8.85546875" style="118" bestFit="1" customWidth="1"/>
    <col min="2055" max="2055" width="22.85546875" style="118" customWidth="1"/>
    <col min="2056" max="2056" width="59.7109375" style="118" bestFit="1" customWidth="1"/>
    <col min="2057" max="2057" width="57.85546875" style="118" bestFit="1" customWidth="1"/>
    <col min="2058" max="2058" width="35.28515625" style="118" bestFit="1" customWidth="1"/>
    <col min="2059" max="2059" width="28.140625" style="118" bestFit="1" customWidth="1"/>
    <col min="2060" max="2060" width="33.140625" style="118" bestFit="1" customWidth="1"/>
    <col min="2061" max="2061" width="26" style="118" bestFit="1" customWidth="1"/>
    <col min="2062" max="2062" width="19.140625" style="118" bestFit="1" customWidth="1"/>
    <col min="2063" max="2063" width="10.42578125" style="118" customWidth="1"/>
    <col min="2064" max="2064" width="11.85546875" style="118" customWidth="1"/>
    <col min="2065" max="2065" width="14.7109375" style="118" customWidth="1"/>
    <col min="2066" max="2066" width="9" style="118" bestFit="1" customWidth="1"/>
    <col min="2067" max="2306" width="9.140625" style="118"/>
    <col min="2307" max="2307" width="4.7109375" style="118" bestFit="1" customWidth="1"/>
    <col min="2308" max="2308" width="9.7109375" style="118" bestFit="1" customWidth="1"/>
    <col min="2309" max="2309" width="10" style="118" bestFit="1" customWidth="1"/>
    <col min="2310" max="2310" width="8.85546875" style="118" bestFit="1" customWidth="1"/>
    <col min="2311" max="2311" width="22.85546875" style="118" customWidth="1"/>
    <col min="2312" max="2312" width="59.7109375" style="118" bestFit="1" customWidth="1"/>
    <col min="2313" max="2313" width="57.85546875" style="118" bestFit="1" customWidth="1"/>
    <col min="2314" max="2314" width="35.28515625" style="118" bestFit="1" customWidth="1"/>
    <col min="2315" max="2315" width="28.140625" style="118" bestFit="1" customWidth="1"/>
    <col min="2316" max="2316" width="33.140625" style="118" bestFit="1" customWidth="1"/>
    <col min="2317" max="2317" width="26" style="118" bestFit="1" customWidth="1"/>
    <col min="2318" max="2318" width="19.140625" style="118" bestFit="1" customWidth="1"/>
    <col min="2319" max="2319" width="10.42578125" style="118" customWidth="1"/>
    <col min="2320" max="2320" width="11.85546875" style="118" customWidth="1"/>
    <col min="2321" max="2321" width="14.7109375" style="118" customWidth="1"/>
    <col min="2322" max="2322" width="9" style="118" bestFit="1" customWidth="1"/>
    <col min="2323" max="2562" width="9.140625" style="118"/>
    <col min="2563" max="2563" width="4.7109375" style="118" bestFit="1" customWidth="1"/>
    <col min="2564" max="2564" width="9.7109375" style="118" bestFit="1" customWidth="1"/>
    <col min="2565" max="2565" width="10" style="118" bestFit="1" customWidth="1"/>
    <col min="2566" max="2566" width="8.85546875" style="118" bestFit="1" customWidth="1"/>
    <col min="2567" max="2567" width="22.85546875" style="118" customWidth="1"/>
    <col min="2568" max="2568" width="59.7109375" style="118" bestFit="1" customWidth="1"/>
    <col min="2569" max="2569" width="57.85546875" style="118" bestFit="1" customWidth="1"/>
    <col min="2570" max="2570" width="35.28515625" style="118" bestFit="1" customWidth="1"/>
    <col min="2571" max="2571" width="28.140625" style="118" bestFit="1" customWidth="1"/>
    <col min="2572" max="2572" width="33.140625" style="118" bestFit="1" customWidth="1"/>
    <col min="2573" max="2573" width="26" style="118" bestFit="1" customWidth="1"/>
    <col min="2574" max="2574" width="19.140625" style="118" bestFit="1" customWidth="1"/>
    <col min="2575" max="2575" width="10.42578125" style="118" customWidth="1"/>
    <col min="2576" max="2576" width="11.85546875" style="118" customWidth="1"/>
    <col min="2577" max="2577" width="14.7109375" style="118" customWidth="1"/>
    <col min="2578" max="2578" width="9" style="118" bestFit="1" customWidth="1"/>
    <col min="2579" max="2818" width="9.140625" style="118"/>
    <col min="2819" max="2819" width="4.7109375" style="118" bestFit="1" customWidth="1"/>
    <col min="2820" max="2820" width="9.7109375" style="118" bestFit="1" customWidth="1"/>
    <col min="2821" max="2821" width="10" style="118" bestFit="1" customWidth="1"/>
    <col min="2822" max="2822" width="8.85546875" style="118" bestFit="1" customWidth="1"/>
    <col min="2823" max="2823" width="22.85546875" style="118" customWidth="1"/>
    <col min="2824" max="2824" width="59.7109375" style="118" bestFit="1" customWidth="1"/>
    <col min="2825" max="2825" width="57.85546875" style="118" bestFit="1" customWidth="1"/>
    <col min="2826" max="2826" width="35.28515625" style="118" bestFit="1" customWidth="1"/>
    <col min="2827" max="2827" width="28.140625" style="118" bestFit="1" customWidth="1"/>
    <col min="2828" max="2828" width="33.140625" style="118" bestFit="1" customWidth="1"/>
    <col min="2829" max="2829" width="26" style="118" bestFit="1" customWidth="1"/>
    <col min="2830" max="2830" width="19.140625" style="118" bestFit="1" customWidth="1"/>
    <col min="2831" max="2831" width="10.42578125" style="118" customWidth="1"/>
    <col min="2832" max="2832" width="11.85546875" style="118" customWidth="1"/>
    <col min="2833" max="2833" width="14.7109375" style="118" customWidth="1"/>
    <col min="2834" max="2834" width="9" style="118" bestFit="1" customWidth="1"/>
    <col min="2835" max="3074" width="9.140625" style="118"/>
    <col min="3075" max="3075" width="4.7109375" style="118" bestFit="1" customWidth="1"/>
    <col min="3076" max="3076" width="9.7109375" style="118" bestFit="1" customWidth="1"/>
    <col min="3077" max="3077" width="10" style="118" bestFit="1" customWidth="1"/>
    <col min="3078" max="3078" width="8.85546875" style="118" bestFit="1" customWidth="1"/>
    <col min="3079" max="3079" width="22.85546875" style="118" customWidth="1"/>
    <col min="3080" max="3080" width="59.7109375" style="118" bestFit="1" customWidth="1"/>
    <col min="3081" max="3081" width="57.85546875" style="118" bestFit="1" customWidth="1"/>
    <col min="3082" max="3082" width="35.28515625" style="118" bestFit="1" customWidth="1"/>
    <col min="3083" max="3083" width="28.140625" style="118" bestFit="1" customWidth="1"/>
    <col min="3084" max="3084" width="33.140625" style="118" bestFit="1" customWidth="1"/>
    <col min="3085" max="3085" width="26" style="118" bestFit="1" customWidth="1"/>
    <col min="3086" max="3086" width="19.140625" style="118" bestFit="1" customWidth="1"/>
    <col min="3087" max="3087" width="10.42578125" style="118" customWidth="1"/>
    <col min="3088" max="3088" width="11.85546875" style="118" customWidth="1"/>
    <col min="3089" max="3089" width="14.7109375" style="118" customWidth="1"/>
    <col min="3090" max="3090" width="9" style="118" bestFit="1" customWidth="1"/>
    <col min="3091" max="3330" width="9.140625" style="118"/>
    <col min="3331" max="3331" width="4.7109375" style="118" bestFit="1" customWidth="1"/>
    <col min="3332" max="3332" width="9.7109375" style="118" bestFit="1" customWidth="1"/>
    <col min="3333" max="3333" width="10" style="118" bestFit="1" customWidth="1"/>
    <col min="3334" max="3334" width="8.85546875" style="118" bestFit="1" customWidth="1"/>
    <col min="3335" max="3335" width="22.85546875" style="118" customWidth="1"/>
    <col min="3336" max="3336" width="59.7109375" style="118" bestFit="1" customWidth="1"/>
    <col min="3337" max="3337" width="57.85546875" style="118" bestFit="1" customWidth="1"/>
    <col min="3338" max="3338" width="35.28515625" style="118" bestFit="1" customWidth="1"/>
    <col min="3339" max="3339" width="28.140625" style="118" bestFit="1" customWidth="1"/>
    <col min="3340" max="3340" width="33.140625" style="118" bestFit="1" customWidth="1"/>
    <col min="3341" max="3341" width="26" style="118" bestFit="1" customWidth="1"/>
    <col min="3342" max="3342" width="19.140625" style="118" bestFit="1" customWidth="1"/>
    <col min="3343" max="3343" width="10.42578125" style="118" customWidth="1"/>
    <col min="3344" max="3344" width="11.85546875" style="118" customWidth="1"/>
    <col min="3345" max="3345" width="14.7109375" style="118" customWidth="1"/>
    <col min="3346" max="3346" width="9" style="118" bestFit="1" customWidth="1"/>
    <col min="3347" max="3586" width="9.140625" style="118"/>
    <col min="3587" max="3587" width="4.7109375" style="118" bestFit="1" customWidth="1"/>
    <col min="3588" max="3588" width="9.7109375" style="118" bestFit="1" customWidth="1"/>
    <col min="3589" max="3589" width="10" style="118" bestFit="1" customWidth="1"/>
    <col min="3590" max="3590" width="8.85546875" style="118" bestFit="1" customWidth="1"/>
    <col min="3591" max="3591" width="22.85546875" style="118" customWidth="1"/>
    <col min="3592" max="3592" width="59.7109375" style="118" bestFit="1" customWidth="1"/>
    <col min="3593" max="3593" width="57.85546875" style="118" bestFit="1" customWidth="1"/>
    <col min="3594" max="3594" width="35.28515625" style="118" bestFit="1" customWidth="1"/>
    <col min="3595" max="3595" width="28.140625" style="118" bestFit="1" customWidth="1"/>
    <col min="3596" max="3596" width="33.140625" style="118" bestFit="1" customWidth="1"/>
    <col min="3597" max="3597" width="26" style="118" bestFit="1" customWidth="1"/>
    <col min="3598" max="3598" width="19.140625" style="118" bestFit="1" customWidth="1"/>
    <col min="3599" max="3599" width="10.42578125" style="118" customWidth="1"/>
    <col min="3600" max="3600" width="11.85546875" style="118" customWidth="1"/>
    <col min="3601" max="3601" width="14.7109375" style="118" customWidth="1"/>
    <col min="3602" max="3602" width="9" style="118" bestFit="1" customWidth="1"/>
    <col min="3603" max="3842" width="9.140625" style="118"/>
    <col min="3843" max="3843" width="4.7109375" style="118" bestFit="1" customWidth="1"/>
    <col min="3844" max="3844" width="9.7109375" style="118" bestFit="1" customWidth="1"/>
    <col min="3845" max="3845" width="10" style="118" bestFit="1" customWidth="1"/>
    <col min="3846" max="3846" width="8.85546875" style="118" bestFit="1" customWidth="1"/>
    <col min="3847" max="3847" width="22.85546875" style="118" customWidth="1"/>
    <col min="3848" max="3848" width="59.7109375" style="118" bestFit="1" customWidth="1"/>
    <col min="3849" max="3849" width="57.85546875" style="118" bestFit="1" customWidth="1"/>
    <col min="3850" max="3850" width="35.28515625" style="118" bestFit="1" customWidth="1"/>
    <col min="3851" max="3851" width="28.140625" style="118" bestFit="1" customWidth="1"/>
    <col min="3852" max="3852" width="33.140625" style="118" bestFit="1" customWidth="1"/>
    <col min="3853" max="3853" width="26" style="118" bestFit="1" customWidth="1"/>
    <col min="3854" max="3854" width="19.140625" style="118" bestFit="1" customWidth="1"/>
    <col min="3855" max="3855" width="10.42578125" style="118" customWidth="1"/>
    <col min="3856" max="3856" width="11.85546875" style="118" customWidth="1"/>
    <col min="3857" max="3857" width="14.7109375" style="118" customWidth="1"/>
    <col min="3858" max="3858" width="9" style="118" bestFit="1" customWidth="1"/>
    <col min="3859" max="4098" width="9.140625" style="118"/>
    <col min="4099" max="4099" width="4.7109375" style="118" bestFit="1" customWidth="1"/>
    <col min="4100" max="4100" width="9.7109375" style="118" bestFit="1" customWidth="1"/>
    <col min="4101" max="4101" width="10" style="118" bestFit="1" customWidth="1"/>
    <col min="4102" max="4102" width="8.85546875" style="118" bestFit="1" customWidth="1"/>
    <col min="4103" max="4103" width="22.85546875" style="118" customWidth="1"/>
    <col min="4104" max="4104" width="59.7109375" style="118" bestFit="1" customWidth="1"/>
    <col min="4105" max="4105" width="57.85546875" style="118" bestFit="1" customWidth="1"/>
    <col min="4106" max="4106" width="35.28515625" style="118" bestFit="1" customWidth="1"/>
    <col min="4107" max="4107" width="28.140625" style="118" bestFit="1" customWidth="1"/>
    <col min="4108" max="4108" width="33.140625" style="118" bestFit="1" customWidth="1"/>
    <col min="4109" max="4109" width="26" style="118" bestFit="1" customWidth="1"/>
    <col min="4110" max="4110" width="19.140625" style="118" bestFit="1" customWidth="1"/>
    <col min="4111" max="4111" width="10.42578125" style="118" customWidth="1"/>
    <col min="4112" max="4112" width="11.85546875" style="118" customWidth="1"/>
    <col min="4113" max="4113" width="14.7109375" style="118" customWidth="1"/>
    <col min="4114" max="4114" width="9" style="118" bestFit="1" customWidth="1"/>
    <col min="4115" max="4354" width="9.140625" style="118"/>
    <col min="4355" max="4355" width="4.7109375" style="118" bestFit="1" customWidth="1"/>
    <col min="4356" max="4356" width="9.7109375" style="118" bestFit="1" customWidth="1"/>
    <col min="4357" max="4357" width="10" style="118" bestFit="1" customWidth="1"/>
    <col min="4358" max="4358" width="8.85546875" style="118" bestFit="1" customWidth="1"/>
    <col min="4359" max="4359" width="22.85546875" style="118" customWidth="1"/>
    <col min="4360" max="4360" width="59.7109375" style="118" bestFit="1" customWidth="1"/>
    <col min="4361" max="4361" width="57.85546875" style="118" bestFit="1" customWidth="1"/>
    <col min="4362" max="4362" width="35.28515625" style="118" bestFit="1" customWidth="1"/>
    <col min="4363" max="4363" width="28.140625" style="118" bestFit="1" customWidth="1"/>
    <col min="4364" max="4364" width="33.140625" style="118" bestFit="1" customWidth="1"/>
    <col min="4365" max="4365" width="26" style="118" bestFit="1" customWidth="1"/>
    <col min="4366" max="4366" width="19.140625" style="118" bestFit="1" customWidth="1"/>
    <col min="4367" max="4367" width="10.42578125" style="118" customWidth="1"/>
    <col min="4368" max="4368" width="11.85546875" style="118" customWidth="1"/>
    <col min="4369" max="4369" width="14.7109375" style="118" customWidth="1"/>
    <col min="4370" max="4370" width="9" style="118" bestFit="1" customWidth="1"/>
    <col min="4371" max="4610" width="9.140625" style="118"/>
    <col min="4611" max="4611" width="4.7109375" style="118" bestFit="1" customWidth="1"/>
    <col min="4612" max="4612" width="9.7109375" style="118" bestFit="1" customWidth="1"/>
    <col min="4613" max="4613" width="10" style="118" bestFit="1" customWidth="1"/>
    <col min="4614" max="4614" width="8.85546875" style="118" bestFit="1" customWidth="1"/>
    <col min="4615" max="4615" width="22.85546875" style="118" customWidth="1"/>
    <col min="4616" max="4616" width="59.7109375" style="118" bestFit="1" customWidth="1"/>
    <col min="4617" max="4617" width="57.85546875" style="118" bestFit="1" customWidth="1"/>
    <col min="4618" max="4618" width="35.28515625" style="118" bestFit="1" customWidth="1"/>
    <col min="4619" max="4619" width="28.140625" style="118" bestFit="1" customWidth="1"/>
    <col min="4620" max="4620" width="33.140625" style="118" bestFit="1" customWidth="1"/>
    <col min="4621" max="4621" width="26" style="118" bestFit="1" customWidth="1"/>
    <col min="4622" max="4622" width="19.140625" style="118" bestFit="1" customWidth="1"/>
    <col min="4623" max="4623" width="10.42578125" style="118" customWidth="1"/>
    <col min="4624" max="4624" width="11.85546875" style="118" customWidth="1"/>
    <col min="4625" max="4625" width="14.7109375" style="118" customWidth="1"/>
    <col min="4626" max="4626" width="9" style="118" bestFit="1" customWidth="1"/>
    <col min="4627" max="4866" width="9.140625" style="118"/>
    <col min="4867" max="4867" width="4.7109375" style="118" bestFit="1" customWidth="1"/>
    <col min="4868" max="4868" width="9.7109375" style="118" bestFit="1" customWidth="1"/>
    <col min="4869" max="4869" width="10" style="118" bestFit="1" customWidth="1"/>
    <col min="4870" max="4870" width="8.85546875" style="118" bestFit="1" customWidth="1"/>
    <col min="4871" max="4871" width="22.85546875" style="118" customWidth="1"/>
    <col min="4872" max="4872" width="59.7109375" style="118" bestFit="1" customWidth="1"/>
    <col min="4873" max="4873" width="57.85546875" style="118" bestFit="1" customWidth="1"/>
    <col min="4874" max="4874" width="35.28515625" style="118" bestFit="1" customWidth="1"/>
    <col min="4875" max="4875" width="28.140625" style="118" bestFit="1" customWidth="1"/>
    <col min="4876" max="4876" width="33.140625" style="118" bestFit="1" customWidth="1"/>
    <col min="4877" max="4877" width="26" style="118" bestFit="1" customWidth="1"/>
    <col min="4878" max="4878" width="19.140625" style="118" bestFit="1" customWidth="1"/>
    <col min="4879" max="4879" width="10.42578125" style="118" customWidth="1"/>
    <col min="4880" max="4880" width="11.85546875" style="118" customWidth="1"/>
    <col min="4881" max="4881" width="14.7109375" style="118" customWidth="1"/>
    <col min="4882" max="4882" width="9" style="118" bestFit="1" customWidth="1"/>
    <col min="4883" max="5122" width="9.140625" style="118"/>
    <col min="5123" max="5123" width="4.7109375" style="118" bestFit="1" customWidth="1"/>
    <col min="5124" max="5124" width="9.7109375" style="118" bestFit="1" customWidth="1"/>
    <col min="5125" max="5125" width="10" style="118" bestFit="1" customWidth="1"/>
    <col min="5126" max="5126" width="8.85546875" style="118" bestFit="1" customWidth="1"/>
    <col min="5127" max="5127" width="22.85546875" style="118" customWidth="1"/>
    <col min="5128" max="5128" width="59.7109375" style="118" bestFit="1" customWidth="1"/>
    <col min="5129" max="5129" width="57.85546875" style="118" bestFit="1" customWidth="1"/>
    <col min="5130" max="5130" width="35.28515625" style="118" bestFit="1" customWidth="1"/>
    <col min="5131" max="5131" width="28.140625" style="118" bestFit="1" customWidth="1"/>
    <col min="5132" max="5132" width="33.140625" style="118" bestFit="1" customWidth="1"/>
    <col min="5133" max="5133" width="26" style="118" bestFit="1" customWidth="1"/>
    <col min="5134" max="5134" width="19.140625" style="118" bestFit="1" customWidth="1"/>
    <col min="5135" max="5135" width="10.42578125" style="118" customWidth="1"/>
    <col min="5136" max="5136" width="11.85546875" style="118" customWidth="1"/>
    <col min="5137" max="5137" width="14.7109375" style="118" customWidth="1"/>
    <col min="5138" max="5138" width="9" style="118" bestFit="1" customWidth="1"/>
    <col min="5139" max="5378" width="9.140625" style="118"/>
    <col min="5379" max="5379" width="4.7109375" style="118" bestFit="1" customWidth="1"/>
    <col min="5380" max="5380" width="9.7109375" style="118" bestFit="1" customWidth="1"/>
    <col min="5381" max="5381" width="10" style="118" bestFit="1" customWidth="1"/>
    <col min="5382" max="5382" width="8.85546875" style="118" bestFit="1" customWidth="1"/>
    <col min="5383" max="5383" width="22.85546875" style="118" customWidth="1"/>
    <col min="5384" max="5384" width="59.7109375" style="118" bestFit="1" customWidth="1"/>
    <col min="5385" max="5385" width="57.85546875" style="118" bestFit="1" customWidth="1"/>
    <col min="5386" max="5386" width="35.28515625" style="118" bestFit="1" customWidth="1"/>
    <col min="5387" max="5387" width="28.140625" style="118" bestFit="1" customWidth="1"/>
    <col min="5388" max="5388" width="33.140625" style="118" bestFit="1" customWidth="1"/>
    <col min="5389" max="5389" width="26" style="118" bestFit="1" customWidth="1"/>
    <col min="5390" max="5390" width="19.140625" style="118" bestFit="1" customWidth="1"/>
    <col min="5391" max="5391" width="10.42578125" style="118" customWidth="1"/>
    <col min="5392" max="5392" width="11.85546875" style="118" customWidth="1"/>
    <col min="5393" max="5393" width="14.7109375" style="118" customWidth="1"/>
    <col min="5394" max="5394" width="9" style="118" bestFit="1" customWidth="1"/>
    <col min="5395" max="5634" width="9.140625" style="118"/>
    <col min="5635" max="5635" width="4.7109375" style="118" bestFit="1" customWidth="1"/>
    <col min="5636" max="5636" width="9.7109375" style="118" bestFit="1" customWidth="1"/>
    <col min="5637" max="5637" width="10" style="118" bestFit="1" customWidth="1"/>
    <col min="5638" max="5638" width="8.85546875" style="118" bestFit="1" customWidth="1"/>
    <col min="5639" max="5639" width="22.85546875" style="118" customWidth="1"/>
    <col min="5640" max="5640" width="59.7109375" style="118" bestFit="1" customWidth="1"/>
    <col min="5641" max="5641" width="57.85546875" style="118" bestFit="1" customWidth="1"/>
    <col min="5642" max="5642" width="35.28515625" style="118" bestFit="1" customWidth="1"/>
    <col min="5643" max="5643" width="28.140625" style="118" bestFit="1" customWidth="1"/>
    <col min="5644" max="5644" width="33.140625" style="118" bestFit="1" customWidth="1"/>
    <col min="5645" max="5645" width="26" style="118" bestFit="1" customWidth="1"/>
    <col min="5646" max="5646" width="19.140625" style="118" bestFit="1" customWidth="1"/>
    <col min="5647" max="5647" width="10.42578125" style="118" customWidth="1"/>
    <col min="5648" max="5648" width="11.85546875" style="118" customWidth="1"/>
    <col min="5649" max="5649" width="14.7109375" style="118" customWidth="1"/>
    <col min="5650" max="5650" width="9" style="118" bestFit="1" customWidth="1"/>
    <col min="5651" max="5890" width="9.140625" style="118"/>
    <col min="5891" max="5891" width="4.7109375" style="118" bestFit="1" customWidth="1"/>
    <col min="5892" max="5892" width="9.7109375" style="118" bestFit="1" customWidth="1"/>
    <col min="5893" max="5893" width="10" style="118" bestFit="1" customWidth="1"/>
    <col min="5894" max="5894" width="8.85546875" style="118" bestFit="1" customWidth="1"/>
    <col min="5895" max="5895" width="22.85546875" style="118" customWidth="1"/>
    <col min="5896" max="5896" width="59.7109375" style="118" bestFit="1" customWidth="1"/>
    <col min="5897" max="5897" width="57.85546875" style="118" bestFit="1" customWidth="1"/>
    <col min="5898" max="5898" width="35.28515625" style="118" bestFit="1" customWidth="1"/>
    <col min="5899" max="5899" width="28.140625" style="118" bestFit="1" customWidth="1"/>
    <col min="5900" max="5900" width="33.140625" style="118" bestFit="1" customWidth="1"/>
    <col min="5901" max="5901" width="26" style="118" bestFit="1" customWidth="1"/>
    <col min="5902" max="5902" width="19.140625" style="118" bestFit="1" customWidth="1"/>
    <col min="5903" max="5903" width="10.42578125" style="118" customWidth="1"/>
    <col min="5904" max="5904" width="11.85546875" style="118" customWidth="1"/>
    <col min="5905" max="5905" width="14.7109375" style="118" customWidth="1"/>
    <col min="5906" max="5906" width="9" style="118" bestFit="1" customWidth="1"/>
    <col min="5907" max="6146" width="9.140625" style="118"/>
    <col min="6147" max="6147" width="4.7109375" style="118" bestFit="1" customWidth="1"/>
    <col min="6148" max="6148" width="9.7109375" style="118" bestFit="1" customWidth="1"/>
    <col min="6149" max="6149" width="10" style="118" bestFit="1" customWidth="1"/>
    <col min="6150" max="6150" width="8.85546875" style="118" bestFit="1" customWidth="1"/>
    <col min="6151" max="6151" width="22.85546875" style="118" customWidth="1"/>
    <col min="6152" max="6152" width="59.7109375" style="118" bestFit="1" customWidth="1"/>
    <col min="6153" max="6153" width="57.85546875" style="118" bestFit="1" customWidth="1"/>
    <col min="6154" max="6154" width="35.28515625" style="118" bestFit="1" customWidth="1"/>
    <col min="6155" max="6155" width="28.140625" style="118" bestFit="1" customWidth="1"/>
    <col min="6156" max="6156" width="33.140625" style="118" bestFit="1" customWidth="1"/>
    <col min="6157" max="6157" width="26" style="118" bestFit="1" customWidth="1"/>
    <col min="6158" max="6158" width="19.140625" style="118" bestFit="1" customWidth="1"/>
    <col min="6159" max="6159" width="10.42578125" style="118" customWidth="1"/>
    <col min="6160" max="6160" width="11.85546875" style="118" customWidth="1"/>
    <col min="6161" max="6161" width="14.7109375" style="118" customWidth="1"/>
    <col min="6162" max="6162" width="9" style="118" bestFit="1" customWidth="1"/>
    <col min="6163" max="6402" width="9.140625" style="118"/>
    <col min="6403" max="6403" width="4.7109375" style="118" bestFit="1" customWidth="1"/>
    <col min="6404" max="6404" width="9.7109375" style="118" bestFit="1" customWidth="1"/>
    <col min="6405" max="6405" width="10" style="118" bestFit="1" customWidth="1"/>
    <col min="6406" max="6406" width="8.85546875" style="118" bestFit="1" customWidth="1"/>
    <col min="6407" max="6407" width="22.85546875" style="118" customWidth="1"/>
    <col min="6408" max="6408" width="59.7109375" style="118" bestFit="1" customWidth="1"/>
    <col min="6409" max="6409" width="57.85546875" style="118" bestFit="1" customWidth="1"/>
    <col min="6410" max="6410" width="35.28515625" style="118" bestFit="1" customWidth="1"/>
    <col min="6411" max="6411" width="28.140625" style="118" bestFit="1" customWidth="1"/>
    <col min="6412" max="6412" width="33.140625" style="118" bestFit="1" customWidth="1"/>
    <col min="6413" max="6413" width="26" style="118" bestFit="1" customWidth="1"/>
    <col min="6414" max="6414" width="19.140625" style="118" bestFit="1" customWidth="1"/>
    <col min="6415" max="6415" width="10.42578125" style="118" customWidth="1"/>
    <col min="6416" max="6416" width="11.85546875" style="118" customWidth="1"/>
    <col min="6417" max="6417" width="14.7109375" style="118" customWidth="1"/>
    <col min="6418" max="6418" width="9" style="118" bestFit="1" customWidth="1"/>
    <col min="6419" max="6658" width="9.140625" style="118"/>
    <col min="6659" max="6659" width="4.7109375" style="118" bestFit="1" customWidth="1"/>
    <col min="6660" max="6660" width="9.7109375" style="118" bestFit="1" customWidth="1"/>
    <col min="6661" max="6661" width="10" style="118" bestFit="1" customWidth="1"/>
    <col min="6662" max="6662" width="8.85546875" style="118" bestFit="1" customWidth="1"/>
    <col min="6663" max="6663" width="22.85546875" style="118" customWidth="1"/>
    <col min="6664" max="6664" width="59.7109375" style="118" bestFit="1" customWidth="1"/>
    <col min="6665" max="6665" width="57.85546875" style="118" bestFit="1" customWidth="1"/>
    <col min="6666" max="6666" width="35.28515625" style="118" bestFit="1" customWidth="1"/>
    <col min="6667" max="6667" width="28.140625" style="118" bestFit="1" customWidth="1"/>
    <col min="6668" max="6668" width="33.140625" style="118" bestFit="1" customWidth="1"/>
    <col min="6669" max="6669" width="26" style="118" bestFit="1" customWidth="1"/>
    <col min="6670" max="6670" width="19.140625" style="118" bestFit="1" customWidth="1"/>
    <col min="6671" max="6671" width="10.42578125" style="118" customWidth="1"/>
    <col min="6672" max="6672" width="11.85546875" style="118" customWidth="1"/>
    <col min="6673" max="6673" width="14.7109375" style="118" customWidth="1"/>
    <col min="6674" max="6674" width="9" style="118" bestFit="1" customWidth="1"/>
    <col min="6675" max="6914" width="9.140625" style="118"/>
    <col min="6915" max="6915" width="4.7109375" style="118" bestFit="1" customWidth="1"/>
    <col min="6916" max="6916" width="9.7109375" style="118" bestFit="1" customWidth="1"/>
    <col min="6917" max="6917" width="10" style="118" bestFit="1" customWidth="1"/>
    <col min="6918" max="6918" width="8.85546875" style="118" bestFit="1" customWidth="1"/>
    <col min="6919" max="6919" width="22.85546875" style="118" customWidth="1"/>
    <col min="6920" max="6920" width="59.7109375" style="118" bestFit="1" customWidth="1"/>
    <col min="6921" max="6921" width="57.85546875" style="118" bestFit="1" customWidth="1"/>
    <col min="6922" max="6922" width="35.28515625" style="118" bestFit="1" customWidth="1"/>
    <col min="6923" max="6923" width="28.140625" style="118" bestFit="1" customWidth="1"/>
    <col min="6924" max="6924" width="33.140625" style="118" bestFit="1" customWidth="1"/>
    <col min="6925" max="6925" width="26" style="118" bestFit="1" customWidth="1"/>
    <col min="6926" max="6926" width="19.140625" style="118" bestFit="1" customWidth="1"/>
    <col min="6927" max="6927" width="10.42578125" style="118" customWidth="1"/>
    <col min="6928" max="6928" width="11.85546875" style="118" customWidth="1"/>
    <col min="6929" max="6929" width="14.7109375" style="118" customWidth="1"/>
    <col min="6930" max="6930" width="9" style="118" bestFit="1" customWidth="1"/>
    <col min="6931" max="7170" width="9.140625" style="118"/>
    <col min="7171" max="7171" width="4.7109375" style="118" bestFit="1" customWidth="1"/>
    <col min="7172" max="7172" width="9.7109375" style="118" bestFit="1" customWidth="1"/>
    <col min="7173" max="7173" width="10" style="118" bestFit="1" customWidth="1"/>
    <col min="7174" max="7174" width="8.85546875" style="118" bestFit="1" customWidth="1"/>
    <col min="7175" max="7175" width="22.85546875" style="118" customWidth="1"/>
    <col min="7176" max="7176" width="59.7109375" style="118" bestFit="1" customWidth="1"/>
    <col min="7177" max="7177" width="57.85546875" style="118" bestFit="1" customWidth="1"/>
    <col min="7178" max="7178" width="35.28515625" style="118" bestFit="1" customWidth="1"/>
    <col min="7179" max="7179" width="28.140625" style="118" bestFit="1" customWidth="1"/>
    <col min="7180" max="7180" width="33.140625" style="118" bestFit="1" customWidth="1"/>
    <col min="7181" max="7181" width="26" style="118" bestFit="1" customWidth="1"/>
    <col min="7182" max="7182" width="19.140625" style="118" bestFit="1" customWidth="1"/>
    <col min="7183" max="7183" width="10.42578125" style="118" customWidth="1"/>
    <col min="7184" max="7184" width="11.85546875" style="118" customWidth="1"/>
    <col min="7185" max="7185" width="14.7109375" style="118" customWidth="1"/>
    <col min="7186" max="7186" width="9" style="118" bestFit="1" customWidth="1"/>
    <col min="7187" max="7426" width="9.140625" style="118"/>
    <col min="7427" max="7427" width="4.7109375" style="118" bestFit="1" customWidth="1"/>
    <col min="7428" max="7428" width="9.7109375" style="118" bestFit="1" customWidth="1"/>
    <col min="7429" max="7429" width="10" style="118" bestFit="1" customWidth="1"/>
    <col min="7430" max="7430" width="8.85546875" style="118" bestFit="1" customWidth="1"/>
    <col min="7431" max="7431" width="22.85546875" style="118" customWidth="1"/>
    <col min="7432" max="7432" width="59.7109375" style="118" bestFit="1" customWidth="1"/>
    <col min="7433" max="7433" width="57.85546875" style="118" bestFit="1" customWidth="1"/>
    <col min="7434" max="7434" width="35.28515625" style="118" bestFit="1" customWidth="1"/>
    <col min="7435" max="7435" width="28.140625" style="118" bestFit="1" customWidth="1"/>
    <col min="7436" max="7436" width="33.140625" style="118" bestFit="1" customWidth="1"/>
    <col min="7437" max="7437" width="26" style="118" bestFit="1" customWidth="1"/>
    <col min="7438" max="7438" width="19.140625" style="118" bestFit="1" customWidth="1"/>
    <col min="7439" max="7439" width="10.42578125" style="118" customWidth="1"/>
    <col min="7440" max="7440" width="11.85546875" style="118" customWidth="1"/>
    <col min="7441" max="7441" width="14.7109375" style="118" customWidth="1"/>
    <col min="7442" max="7442" width="9" style="118" bestFit="1" customWidth="1"/>
    <col min="7443" max="7682" width="9.140625" style="118"/>
    <col min="7683" max="7683" width="4.7109375" style="118" bestFit="1" customWidth="1"/>
    <col min="7684" max="7684" width="9.7109375" style="118" bestFit="1" customWidth="1"/>
    <col min="7685" max="7685" width="10" style="118" bestFit="1" customWidth="1"/>
    <col min="7686" max="7686" width="8.85546875" style="118" bestFit="1" customWidth="1"/>
    <col min="7687" max="7687" width="22.85546875" style="118" customWidth="1"/>
    <col min="7688" max="7688" width="59.7109375" style="118" bestFit="1" customWidth="1"/>
    <col min="7689" max="7689" width="57.85546875" style="118" bestFit="1" customWidth="1"/>
    <col min="7690" max="7690" width="35.28515625" style="118" bestFit="1" customWidth="1"/>
    <col min="7691" max="7691" width="28.140625" style="118" bestFit="1" customWidth="1"/>
    <col min="7692" max="7692" width="33.140625" style="118" bestFit="1" customWidth="1"/>
    <col min="7693" max="7693" width="26" style="118" bestFit="1" customWidth="1"/>
    <col min="7694" max="7694" width="19.140625" style="118" bestFit="1" customWidth="1"/>
    <col min="7695" max="7695" width="10.42578125" style="118" customWidth="1"/>
    <col min="7696" max="7696" width="11.85546875" style="118" customWidth="1"/>
    <col min="7697" max="7697" width="14.7109375" style="118" customWidth="1"/>
    <col min="7698" max="7698" width="9" style="118" bestFit="1" customWidth="1"/>
    <col min="7699" max="7938" width="9.140625" style="118"/>
    <col min="7939" max="7939" width="4.7109375" style="118" bestFit="1" customWidth="1"/>
    <col min="7940" max="7940" width="9.7109375" style="118" bestFit="1" customWidth="1"/>
    <col min="7941" max="7941" width="10" style="118" bestFit="1" customWidth="1"/>
    <col min="7942" max="7942" width="8.85546875" style="118" bestFit="1" customWidth="1"/>
    <col min="7943" max="7943" width="22.85546875" style="118" customWidth="1"/>
    <col min="7944" max="7944" width="59.7109375" style="118" bestFit="1" customWidth="1"/>
    <col min="7945" max="7945" width="57.85546875" style="118" bestFit="1" customWidth="1"/>
    <col min="7946" max="7946" width="35.28515625" style="118" bestFit="1" customWidth="1"/>
    <col min="7947" max="7947" width="28.140625" style="118" bestFit="1" customWidth="1"/>
    <col min="7948" max="7948" width="33.140625" style="118" bestFit="1" customWidth="1"/>
    <col min="7949" max="7949" width="26" style="118" bestFit="1" customWidth="1"/>
    <col min="7950" max="7950" width="19.140625" style="118" bestFit="1" customWidth="1"/>
    <col min="7951" max="7951" width="10.42578125" style="118" customWidth="1"/>
    <col min="7952" max="7952" width="11.85546875" style="118" customWidth="1"/>
    <col min="7953" max="7953" width="14.7109375" style="118" customWidth="1"/>
    <col min="7954" max="7954" width="9" style="118" bestFit="1" customWidth="1"/>
    <col min="7955" max="8194" width="9.140625" style="118"/>
    <col min="8195" max="8195" width="4.7109375" style="118" bestFit="1" customWidth="1"/>
    <col min="8196" max="8196" width="9.7109375" style="118" bestFit="1" customWidth="1"/>
    <col min="8197" max="8197" width="10" style="118" bestFit="1" customWidth="1"/>
    <col min="8198" max="8198" width="8.85546875" style="118" bestFit="1" customWidth="1"/>
    <col min="8199" max="8199" width="22.85546875" style="118" customWidth="1"/>
    <col min="8200" max="8200" width="59.7109375" style="118" bestFit="1" customWidth="1"/>
    <col min="8201" max="8201" width="57.85546875" style="118" bestFit="1" customWidth="1"/>
    <col min="8202" max="8202" width="35.28515625" style="118" bestFit="1" customWidth="1"/>
    <col min="8203" max="8203" width="28.140625" style="118" bestFit="1" customWidth="1"/>
    <col min="8204" max="8204" width="33.140625" style="118" bestFit="1" customWidth="1"/>
    <col min="8205" max="8205" width="26" style="118" bestFit="1" customWidth="1"/>
    <col min="8206" max="8206" width="19.140625" style="118" bestFit="1" customWidth="1"/>
    <col min="8207" max="8207" width="10.42578125" style="118" customWidth="1"/>
    <col min="8208" max="8208" width="11.85546875" style="118" customWidth="1"/>
    <col min="8209" max="8209" width="14.7109375" style="118" customWidth="1"/>
    <col min="8210" max="8210" width="9" style="118" bestFit="1" customWidth="1"/>
    <col min="8211" max="8450" width="9.140625" style="118"/>
    <col min="8451" max="8451" width="4.7109375" style="118" bestFit="1" customWidth="1"/>
    <col min="8452" max="8452" width="9.7109375" style="118" bestFit="1" customWidth="1"/>
    <col min="8453" max="8453" width="10" style="118" bestFit="1" customWidth="1"/>
    <col min="8454" max="8454" width="8.85546875" style="118" bestFit="1" customWidth="1"/>
    <col min="8455" max="8455" width="22.85546875" style="118" customWidth="1"/>
    <col min="8456" max="8456" width="59.7109375" style="118" bestFit="1" customWidth="1"/>
    <col min="8457" max="8457" width="57.85546875" style="118" bestFit="1" customWidth="1"/>
    <col min="8458" max="8458" width="35.28515625" style="118" bestFit="1" customWidth="1"/>
    <col min="8459" max="8459" width="28.140625" style="118" bestFit="1" customWidth="1"/>
    <col min="8460" max="8460" width="33.140625" style="118" bestFit="1" customWidth="1"/>
    <col min="8461" max="8461" width="26" style="118" bestFit="1" customWidth="1"/>
    <col min="8462" max="8462" width="19.140625" style="118" bestFit="1" customWidth="1"/>
    <col min="8463" max="8463" width="10.42578125" style="118" customWidth="1"/>
    <col min="8464" max="8464" width="11.85546875" style="118" customWidth="1"/>
    <col min="8465" max="8465" width="14.7109375" style="118" customWidth="1"/>
    <col min="8466" max="8466" width="9" style="118" bestFit="1" customWidth="1"/>
    <col min="8467" max="8706" width="9.140625" style="118"/>
    <col min="8707" max="8707" width="4.7109375" style="118" bestFit="1" customWidth="1"/>
    <col min="8708" max="8708" width="9.7109375" style="118" bestFit="1" customWidth="1"/>
    <col min="8709" max="8709" width="10" style="118" bestFit="1" customWidth="1"/>
    <col min="8710" max="8710" width="8.85546875" style="118" bestFit="1" customWidth="1"/>
    <col min="8711" max="8711" width="22.85546875" style="118" customWidth="1"/>
    <col min="8712" max="8712" width="59.7109375" style="118" bestFit="1" customWidth="1"/>
    <col min="8713" max="8713" width="57.85546875" style="118" bestFit="1" customWidth="1"/>
    <col min="8714" max="8714" width="35.28515625" style="118" bestFit="1" customWidth="1"/>
    <col min="8715" max="8715" width="28.140625" style="118" bestFit="1" customWidth="1"/>
    <col min="8716" max="8716" width="33.140625" style="118" bestFit="1" customWidth="1"/>
    <col min="8717" max="8717" width="26" style="118" bestFit="1" customWidth="1"/>
    <col min="8718" max="8718" width="19.140625" style="118" bestFit="1" customWidth="1"/>
    <col min="8719" max="8719" width="10.42578125" style="118" customWidth="1"/>
    <col min="8720" max="8720" width="11.85546875" style="118" customWidth="1"/>
    <col min="8721" max="8721" width="14.7109375" style="118" customWidth="1"/>
    <col min="8722" max="8722" width="9" style="118" bestFit="1" customWidth="1"/>
    <col min="8723" max="8962" width="9.140625" style="118"/>
    <col min="8963" max="8963" width="4.7109375" style="118" bestFit="1" customWidth="1"/>
    <col min="8964" max="8964" width="9.7109375" style="118" bestFit="1" customWidth="1"/>
    <col min="8965" max="8965" width="10" style="118" bestFit="1" customWidth="1"/>
    <col min="8966" max="8966" width="8.85546875" style="118" bestFit="1" customWidth="1"/>
    <col min="8967" max="8967" width="22.85546875" style="118" customWidth="1"/>
    <col min="8968" max="8968" width="59.7109375" style="118" bestFit="1" customWidth="1"/>
    <col min="8969" max="8969" width="57.85546875" style="118" bestFit="1" customWidth="1"/>
    <col min="8970" max="8970" width="35.28515625" style="118" bestFit="1" customWidth="1"/>
    <col min="8971" max="8971" width="28.140625" style="118" bestFit="1" customWidth="1"/>
    <col min="8972" max="8972" width="33.140625" style="118" bestFit="1" customWidth="1"/>
    <col min="8973" max="8973" width="26" style="118" bestFit="1" customWidth="1"/>
    <col min="8974" max="8974" width="19.140625" style="118" bestFit="1" customWidth="1"/>
    <col min="8975" max="8975" width="10.42578125" style="118" customWidth="1"/>
    <col min="8976" max="8976" width="11.85546875" style="118" customWidth="1"/>
    <col min="8977" max="8977" width="14.7109375" style="118" customWidth="1"/>
    <col min="8978" max="8978" width="9" style="118" bestFit="1" customWidth="1"/>
    <col min="8979" max="9218" width="9.140625" style="118"/>
    <col min="9219" max="9219" width="4.7109375" style="118" bestFit="1" customWidth="1"/>
    <col min="9220" max="9220" width="9.7109375" style="118" bestFit="1" customWidth="1"/>
    <col min="9221" max="9221" width="10" style="118" bestFit="1" customWidth="1"/>
    <col min="9222" max="9222" width="8.85546875" style="118" bestFit="1" customWidth="1"/>
    <col min="9223" max="9223" width="22.85546875" style="118" customWidth="1"/>
    <col min="9224" max="9224" width="59.7109375" style="118" bestFit="1" customWidth="1"/>
    <col min="9225" max="9225" width="57.85546875" style="118" bestFit="1" customWidth="1"/>
    <col min="9226" max="9226" width="35.28515625" style="118" bestFit="1" customWidth="1"/>
    <col min="9227" max="9227" width="28.140625" style="118" bestFit="1" customWidth="1"/>
    <col min="9228" max="9228" width="33.140625" style="118" bestFit="1" customWidth="1"/>
    <col min="9229" max="9229" width="26" style="118" bestFit="1" customWidth="1"/>
    <col min="9230" max="9230" width="19.140625" style="118" bestFit="1" customWidth="1"/>
    <col min="9231" max="9231" width="10.42578125" style="118" customWidth="1"/>
    <col min="9232" max="9232" width="11.85546875" style="118" customWidth="1"/>
    <col min="9233" max="9233" width="14.7109375" style="118" customWidth="1"/>
    <col min="9234" max="9234" width="9" style="118" bestFit="1" customWidth="1"/>
    <col min="9235" max="9474" width="9.140625" style="118"/>
    <col min="9475" max="9475" width="4.7109375" style="118" bestFit="1" customWidth="1"/>
    <col min="9476" max="9476" width="9.7109375" style="118" bestFit="1" customWidth="1"/>
    <col min="9477" max="9477" width="10" style="118" bestFit="1" customWidth="1"/>
    <col min="9478" max="9478" width="8.85546875" style="118" bestFit="1" customWidth="1"/>
    <col min="9479" max="9479" width="22.85546875" style="118" customWidth="1"/>
    <col min="9480" max="9480" width="59.7109375" style="118" bestFit="1" customWidth="1"/>
    <col min="9481" max="9481" width="57.85546875" style="118" bestFit="1" customWidth="1"/>
    <col min="9482" max="9482" width="35.28515625" style="118" bestFit="1" customWidth="1"/>
    <col min="9483" max="9483" width="28.140625" style="118" bestFit="1" customWidth="1"/>
    <col min="9484" max="9484" width="33.140625" style="118" bestFit="1" customWidth="1"/>
    <col min="9485" max="9485" width="26" style="118" bestFit="1" customWidth="1"/>
    <col min="9486" max="9486" width="19.140625" style="118" bestFit="1" customWidth="1"/>
    <col min="9487" max="9487" width="10.42578125" style="118" customWidth="1"/>
    <col min="9488" max="9488" width="11.85546875" style="118" customWidth="1"/>
    <col min="9489" max="9489" width="14.7109375" style="118" customWidth="1"/>
    <col min="9490" max="9490" width="9" style="118" bestFit="1" customWidth="1"/>
    <col min="9491" max="9730" width="9.140625" style="118"/>
    <col min="9731" max="9731" width="4.7109375" style="118" bestFit="1" customWidth="1"/>
    <col min="9732" max="9732" width="9.7109375" style="118" bestFit="1" customWidth="1"/>
    <col min="9733" max="9733" width="10" style="118" bestFit="1" customWidth="1"/>
    <col min="9734" max="9734" width="8.85546875" style="118" bestFit="1" customWidth="1"/>
    <col min="9735" max="9735" width="22.85546875" style="118" customWidth="1"/>
    <col min="9736" max="9736" width="59.7109375" style="118" bestFit="1" customWidth="1"/>
    <col min="9737" max="9737" width="57.85546875" style="118" bestFit="1" customWidth="1"/>
    <col min="9738" max="9738" width="35.28515625" style="118" bestFit="1" customWidth="1"/>
    <col min="9739" max="9739" width="28.140625" style="118" bestFit="1" customWidth="1"/>
    <col min="9740" max="9740" width="33.140625" style="118" bestFit="1" customWidth="1"/>
    <col min="9741" max="9741" width="26" style="118" bestFit="1" customWidth="1"/>
    <col min="9742" max="9742" width="19.140625" style="118" bestFit="1" customWidth="1"/>
    <col min="9743" max="9743" width="10.42578125" style="118" customWidth="1"/>
    <col min="9744" max="9744" width="11.85546875" style="118" customWidth="1"/>
    <col min="9745" max="9745" width="14.7109375" style="118" customWidth="1"/>
    <col min="9746" max="9746" width="9" style="118" bestFit="1" customWidth="1"/>
    <col min="9747" max="9986" width="9.140625" style="118"/>
    <col min="9987" max="9987" width="4.7109375" style="118" bestFit="1" customWidth="1"/>
    <col min="9988" max="9988" width="9.7109375" style="118" bestFit="1" customWidth="1"/>
    <col min="9989" max="9989" width="10" style="118" bestFit="1" customWidth="1"/>
    <col min="9990" max="9990" width="8.85546875" style="118" bestFit="1" customWidth="1"/>
    <col min="9991" max="9991" width="22.85546875" style="118" customWidth="1"/>
    <col min="9992" max="9992" width="59.7109375" style="118" bestFit="1" customWidth="1"/>
    <col min="9993" max="9993" width="57.85546875" style="118" bestFit="1" customWidth="1"/>
    <col min="9994" max="9994" width="35.28515625" style="118" bestFit="1" customWidth="1"/>
    <col min="9995" max="9995" width="28.140625" style="118" bestFit="1" customWidth="1"/>
    <col min="9996" max="9996" width="33.140625" style="118" bestFit="1" customWidth="1"/>
    <col min="9997" max="9997" width="26" style="118" bestFit="1" customWidth="1"/>
    <col min="9998" max="9998" width="19.140625" style="118" bestFit="1" customWidth="1"/>
    <col min="9999" max="9999" width="10.42578125" style="118" customWidth="1"/>
    <col min="10000" max="10000" width="11.85546875" style="118" customWidth="1"/>
    <col min="10001" max="10001" width="14.7109375" style="118" customWidth="1"/>
    <col min="10002" max="10002" width="9" style="118" bestFit="1" customWidth="1"/>
    <col min="10003" max="10242" width="9.140625" style="118"/>
    <col min="10243" max="10243" width="4.7109375" style="118" bestFit="1" customWidth="1"/>
    <col min="10244" max="10244" width="9.7109375" style="118" bestFit="1" customWidth="1"/>
    <col min="10245" max="10245" width="10" style="118" bestFit="1" customWidth="1"/>
    <col min="10246" max="10246" width="8.85546875" style="118" bestFit="1" customWidth="1"/>
    <col min="10247" max="10247" width="22.85546875" style="118" customWidth="1"/>
    <col min="10248" max="10248" width="59.7109375" style="118" bestFit="1" customWidth="1"/>
    <col min="10249" max="10249" width="57.85546875" style="118" bestFit="1" customWidth="1"/>
    <col min="10250" max="10250" width="35.28515625" style="118" bestFit="1" customWidth="1"/>
    <col min="10251" max="10251" width="28.140625" style="118" bestFit="1" customWidth="1"/>
    <col min="10252" max="10252" width="33.140625" style="118" bestFit="1" customWidth="1"/>
    <col min="10253" max="10253" width="26" style="118" bestFit="1" customWidth="1"/>
    <col min="10254" max="10254" width="19.140625" style="118" bestFit="1" customWidth="1"/>
    <col min="10255" max="10255" width="10.42578125" style="118" customWidth="1"/>
    <col min="10256" max="10256" width="11.85546875" style="118" customWidth="1"/>
    <col min="10257" max="10257" width="14.7109375" style="118" customWidth="1"/>
    <col min="10258" max="10258" width="9" style="118" bestFit="1" customWidth="1"/>
    <col min="10259" max="10498" width="9.140625" style="118"/>
    <col min="10499" max="10499" width="4.7109375" style="118" bestFit="1" customWidth="1"/>
    <col min="10500" max="10500" width="9.7109375" style="118" bestFit="1" customWidth="1"/>
    <col min="10501" max="10501" width="10" style="118" bestFit="1" customWidth="1"/>
    <col min="10502" max="10502" width="8.85546875" style="118" bestFit="1" customWidth="1"/>
    <col min="10503" max="10503" width="22.85546875" style="118" customWidth="1"/>
    <col min="10504" max="10504" width="59.7109375" style="118" bestFit="1" customWidth="1"/>
    <col min="10505" max="10505" width="57.85546875" style="118" bestFit="1" customWidth="1"/>
    <col min="10506" max="10506" width="35.28515625" style="118" bestFit="1" customWidth="1"/>
    <col min="10507" max="10507" width="28.140625" style="118" bestFit="1" customWidth="1"/>
    <col min="10508" max="10508" width="33.140625" style="118" bestFit="1" customWidth="1"/>
    <col min="10509" max="10509" width="26" style="118" bestFit="1" customWidth="1"/>
    <col min="10510" max="10510" width="19.140625" style="118" bestFit="1" customWidth="1"/>
    <col min="10511" max="10511" width="10.42578125" style="118" customWidth="1"/>
    <col min="10512" max="10512" width="11.85546875" style="118" customWidth="1"/>
    <col min="10513" max="10513" width="14.7109375" style="118" customWidth="1"/>
    <col min="10514" max="10514" width="9" style="118" bestFit="1" customWidth="1"/>
    <col min="10515" max="10754" width="9.140625" style="118"/>
    <col min="10755" max="10755" width="4.7109375" style="118" bestFit="1" customWidth="1"/>
    <col min="10756" max="10756" width="9.7109375" style="118" bestFit="1" customWidth="1"/>
    <col min="10757" max="10757" width="10" style="118" bestFit="1" customWidth="1"/>
    <col min="10758" max="10758" width="8.85546875" style="118" bestFit="1" customWidth="1"/>
    <col min="10759" max="10759" width="22.85546875" style="118" customWidth="1"/>
    <col min="10760" max="10760" width="59.7109375" style="118" bestFit="1" customWidth="1"/>
    <col min="10761" max="10761" width="57.85546875" style="118" bestFit="1" customWidth="1"/>
    <col min="10762" max="10762" width="35.28515625" style="118" bestFit="1" customWidth="1"/>
    <col min="10763" max="10763" width="28.140625" style="118" bestFit="1" customWidth="1"/>
    <col min="10764" max="10764" width="33.140625" style="118" bestFit="1" customWidth="1"/>
    <col min="10765" max="10765" width="26" style="118" bestFit="1" customWidth="1"/>
    <col min="10766" max="10766" width="19.140625" style="118" bestFit="1" customWidth="1"/>
    <col min="10767" max="10767" width="10.42578125" style="118" customWidth="1"/>
    <col min="10768" max="10768" width="11.85546875" style="118" customWidth="1"/>
    <col min="10769" max="10769" width="14.7109375" style="118" customWidth="1"/>
    <col min="10770" max="10770" width="9" style="118" bestFit="1" customWidth="1"/>
    <col min="10771" max="11010" width="9.140625" style="118"/>
    <col min="11011" max="11011" width="4.7109375" style="118" bestFit="1" customWidth="1"/>
    <col min="11012" max="11012" width="9.7109375" style="118" bestFit="1" customWidth="1"/>
    <col min="11013" max="11013" width="10" style="118" bestFit="1" customWidth="1"/>
    <col min="11014" max="11014" width="8.85546875" style="118" bestFit="1" customWidth="1"/>
    <col min="11015" max="11015" width="22.85546875" style="118" customWidth="1"/>
    <col min="11016" max="11016" width="59.7109375" style="118" bestFit="1" customWidth="1"/>
    <col min="11017" max="11017" width="57.85546875" style="118" bestFit="1" customWidth="1"/>
    <col min="11018" max="11018" width="35.28515625" style="118" bestFit="1" customWidth="1"/>
    <col min="11019" max="11019" width="28.140625" style="118" bestFit="1" customWidth="1"/>
    <col min="11020" max="11020" width="33.140625" style="118" bestFit="1" customWidth="1"/>
    <col min="11021" max="11021" width="26" style="118" bestFit="1" customWidth="1"/>
    <col min="11022" max="11022" width="19.140625" style="118" bestFit="1" customWidth="1"/>
    <col min="11023" max="11023" width="10.42578125" style="118" customWidth="1"/>
    <col min="11024" max="11024" width="11.85546875" style="118" customWidth="1"/>
    <col min="11025" max="11025" width="14.7109375" style="118" customWidth="1"/>
    <col min="11026" max="11026" width="9" style="118" bestFit="1" customWidth="1"/>
    <col min="11027" max="11266" width="9.140625" style="118"/>
    <col min="11267" max="11267" width="4.7109375" style="118" bestFit="1" customWidth="1"/>
    <col min="11268" max="11268" width="9.7109375" style="118" bestFit="1" customWidth="1"/>
    <col min="11269" max="11269" width="10" style="118" bestFit="1" customWidth="1"/>
    <col min="11270" max="11270" width="8.85546875" style="118" bestFit="1" customWidth="1"/>
    <col min="11271" max="11271" width="22.85546875" style="118" customWidth="1"/>
    <col min="11272" max="11272" width="59.7109375" style="118" bestFit="1" customWidth="1"/>
    <col min="11273" max="11273" width="57.85546875" style="118" bestFit="1" customWidth="1"/>
    <col min="11274" max="11274" width="35.28515625" style="118" bestFit="1" customWidth="1"/>
    <col min="11275" max="11275" width="28.140625" style="118" bestFit="1" customWidth="1"/>
    <col min="11276" max="11276" width="33.140625" style="118" bestFit="1" customWidth="1"/>
    <col min="11277" max="11277" width="26" style="118" bestFit="1" customWidth="1"/>
    <col min="11278" max="11278" width="19.140625" style="118" bestFit="1" customWidth="1"/>
    <col min="11279" max="11279" width="10.42578125" style="118" customWidth="1"/>
    <col min="11280" max="11280" width="11.85546875" style="118" customWidth="1"/>
    <col min="11281" max="11281" width="14.7109375" style="118" customWidth="1"/>
    <col min="11282" max="11282" width="9" style="118" bestFit="1" customWidth="1"/>
    <col min="11283" max="11522" width="9.140625" style="118"/>
    <col min="11523" max="11523" width="4.7109375" style="118" bestFit="1" customWidth="1"/>
    <col min="11524" max="11524" width="9.7109375" style="118" bestFit="1" customWidth="1"/>
    <col min="11525" max="11525" width="10" style="118" bestFit="1" customWidth="1"/>
    <col min="11526" max="11526" width="8.85546875" style="118" bestFit="1" customWidth="1"/>
    <col min="11527" max="11527" width="22.85546875" style="118" customWidth="1"/>
    <col min="11528" max="11528" width="59.7109375" style="118" bestFit="1" customWidth="1"/>
    <col min="11529" max="11529" width="57.85546875" style="118" bestFit="1" customWidth="1"/>
    <col min="11530" max="11530" width="35.28515625" style="118" bestFit="1" customWidth="1"/>
    <col min="11531" max="11531" width="28.140625" style="118" bestFit="1" customWidth="1"/>
    <col min="11532" max="11532" width="33.140625" style="118" bestFit="1" customWidth="1"/>
    <col min="11533" max="11533" width="26" style="118" bestFit="1" customWidth="1"/>
    <col min="11534" max="11534" width="19.140625" style="118" bestFit="1" customWidth="1"/>
    <col min="11535" max="11535" width="10.42578125" style="118" customWidth="1"/>
    <col min="11536" max="11536" width="11.85546875" style="118" customWidth="1"/>
    <col min="11537" max="11537" width="14.7109375" style="118" customWidth="1"/>
    <col min="11538" max="11538" width="9" style="118" bestFit="1" customWidth="1"/>
    <col min="11539" max="11778" width="9.140625" style="118"/>
    <col min="11779" max="11779" width="4.7109375" style="118" bestFit="1" customWidth="1"/>
    <col min="11780" max="11780" width="9.7109375" style="118" bestFit="1" customWidth="1"/>
    <col min="11781" max="11781" width="10" style="118" bestFit="1" customWidth="1"/>
    <col min="11782" max="11782" width="8.85546875" style="118" bestFit="1" customWidth="1"/>
    <col min="11783" max="11783" width="22.85546875" style="118" customWidth="1"/>
    <col min="11784" max="11784" width="59.7109375" style="118" bestFit="1" customWidth="1"/>
    <col min="11785" max="11785" width="57.85546875" style="118" bestFit="1" customWidth="1"/>
    <col min="11786" max="11786" width="35.28515625" style="118" bestFit="1" customWidth="1"/>
    <col min="11787" max="11787" width="28.140625" style="118" bestFit="1" customWidth="1"/>
    <col min="11788" max="11788" width="33.140625" style="118" bestFit="1" customWidth="1"/>
    <col min="11789" max="11789" width="26" style="118" bestFit="1" customWidth="1"/>
    <col min="11790" max="11790" width="19.140625" style="118" bestFit="1" customWidth="1"/>
    <col min="11791" max="11791" width="10.42578125" style="118" customWidth="1"/>
    <col min="11792" max="11792" width="11.85546875" style="118" customWidth="1"/>
    <col min="11793" max="11793" width="14.7109375" style="118" customWidth="1"/>
    <col min="11794" max="11794" width="9" style="118" bestFit="1" customWidth="1"/>
    <col min="11795" max="12034" width="9.140625" style="118"/>
    <col min="12035" max="12035" width="4.7109375" style="118" bestFit="1" customWidth="1"/>
    <col min="12036" max="12036" width="9.7109375" style="118" bestFit="1" customWidth="1"/>
    <col min="12037" max="12037" width="10" style="118" bestFit="1" customWidth="1"/>
    <col min="12038" max="12038" width="8.85546875" style="118" bestFit="1" customWidth="1"/>
    <col min="12039" max="12039" width="22.85546875" style="118" customWidth="1"/>
    <col min="12040" max="12040" width="59.7109375" style="118" bestFit="1" customWidth="1"/>
    <col min="12041" max="12041" width="57.85546875" style="118" bestFit="1" customWidth="1"/>
    <col min="12042" max="12042" width="35.28515625" style="118" bestFit="1" customWidth="1"/>
    <col min="12043" max="12043" width="28.140625" style="118" bestFit="1" customWidth="1"/>
    <col min="12044" max="12044" width="33.140625" style="118" bestFit="1" customWidth="1"/>
    <col min="12045" max="12045" width="26" style="118" bestFit="1" customWidth="1"/>
    <col min="12046" max="12046" width="19.140625" style="118" bestFit="1" customWidth="1"/>
    <col min="12047" max="12047" width="10.42578125" style="118" customWidth="1"/>
    <col min="12048" max="12048" width="11.85546875" style="118" customWidth="1"/>
    <col min="12049" max="12049" width="14.7109375" style="118" customWidth="1"/>
    <col min="12050" max="12050" width="9" style="118" bestFit="1" customWidth="1"/>
    <col min="12051" max="12290" width="9.140625" style="118"/>
    <col min="12291" max="12291" width="4.7109375" style="118" bestFit="1" customWidth="1"/>
    <col min="12292" max="12292" width="9.7109375" style="118" bestFit="1" customWidth="1"/>
    <col min="12293" max="12293" width="10" style="118" bestFit="1" customWidth="1"/>
    <col min="12294" max="12294" width="8.85546875" style="118" bestFit="1" customWidth="1"/>
    <col min="12295" max="12295" width="22.85546875" style="118" customWidth="1"/>
    <col min="12296" max="12296" width="59.7109375" style="118" bestFit="1" customWidth="1"/>
    <col min="12297" max="12297" width="57.85546875" style="118" bestFit="1" customWidth="1"/>
    <col min="12298" max="12298" width="35.28515625" style="118" bestFit="1" customWidth="1"/>
    <col min="12299" max="12299" width="28.140625" style="118" bestFit="1" customWidth="1"/>
    <col min="12300" max="12300" width="33.140625" style="118" bestFit="1" customWidth="1"/>
    <col min="12301" max="12301" width="26" style="118" bestFit="1" customWidth="1"/>
    <col min="12302" max="12302" width="19.140625" style="118" bestFit="1" customWidth="1"/>
    <col min="12303" max="12303" width="10.42578125" style="118" customWidth="1"/>
    <col min="12304" max="12304" width="11.85546875" style="118" customWidth="1"/>
    <col min="12305" max="12305" width="14.7109375" style="118" customWidth="1"/>
    <col min="12306" max="12306" width="9" style="118" bestFit="1" customWidth="1"/>
    <col min="12307" max="12546" width="9.140625" style="118"/>
    <col min="12547" max="12547" width="4.7109375" style="118" bestFit="1" customWidth="1"/>
    <col min="12548" max="12548" width="9.7109375" style="118" bestFit="1" customWidth="1"/>
    <col min="12549" max="12549" width="10" style="118" bestFit="1" customWidth="1"/>
    <col min="12550" max="12550" width="8.85546875" style="118" bestFit="1" customWidth="1"/>
    <col min="12551" max="12551" width="22.85546875" style="118" customWidth="1"/>
    <col min="12552" max="12552" width="59.7109375" style="118" bestFit="1" customWidth="1"/>
    <col min="12553" max="12553" width="57.85546875" style="118" bestFit="1" customWidth="1"/>
    <col min="12554" max="12554" width="35.28515625" style="118" bestFit="1" customWidth="1"/>
    <col min="12555" max="12555" width="28.140625" style="118" bestFit="1" customWidth="1"/>
    <col min="12556" max="12556" width="33.140625" style="118" bestFit="1" customWidth="1"/>
    <col min="12557" max="12557" width="26" style="118" bestFit="1" customWidth="1"/>
    <col min="12558" max="12558" width="19.140625" style="118" bestFit="1" customWidth="1"/>
    <col min="12559" max="12559" width="10.42578125" style="118" customWidth="1"/>
    <col min="12560" max="12560" width="11.85546875" style="118" customWidth="1"/>
    <col min="12561" max="12561" width="14.7109375" style="118" customWidth="1"/>
    <col min="12562" max="12562" width="9" style="118" bestFit="1" customWidth="1"/>
    <col min="12563" max="12802" width="9.140625" style="118"/>
    <col min="12803" max="12803" width="4.7109375" style="118" bestFit="1" customWidth="1"/>
    <col min="12804" max="12804" width="9.7109375" style="118" bestFit="1" customWidth="1"/>
    <col min="12805" max="12805" width="10" style="118" bestFit="1" customWidth="1"/>
    <col min="12806" max="12806" width="8.85546875" style="118" bestFit="1" customWidth="1"/>
    <col min="12807" max="12807" width="22.85546875" style="118" customWidth="1"/>
    <col min="12808" max="12808" width="59.7109375" style="118" bestFit="1" customWidth="1"/>
    <col min="12809" max="12809" width="57.85546875" style="118" bestFit="1" customWidth="1"/>
    <col min="12810" max="12810" width="35.28515625" style="118" bestFit="1" customWidth="1"/>
    <col min="12811" max="12811" width="28.140625" style="118" bestFit="1" customWidth="1"/>
    <col min="12812" max="12812" width="33.140625" style="118" bestFit="1" customWidth="1"/>
    <col min="12813" max="12813" width="26" style="118" bestFit="1" customWidth="1"/>
    <col min="12814" max="12814" width="19.140625" style="118" bestFit="1" customWidth="1"/>
    <col min="12815" max="12815" width="10.42578125" style="118" customWidth="1"/>
    <col min="12816" max="12816" width="11.85546875" style="118" customWidth="1"/>
    <col min="12817" max="12817" width="14.7109375" style="118" customWidth="1"/>
    <col min="12818" max="12818" width="9" style="118" bestFit="1" customWidth="1"/>
    <col min="12819" max="13058" width="9.140625" style="118"/>
    <col min="13059" max="13059" width="4.7109375" style="118" bestFit="1" customWidth="1"/>
    <col min="13060" max="13060" width="9.7109375" style="118" bestFit="1" customWidth="1"/>
    <col min="13061" max="13061" width="10" style="118" bestFit="1" customWidth="1"/>
    <col min="13062" max="13062" width="8.85546875" style="118" bestFit="1" customWidth="1"/>
    <col min="13063" max="13063" width="22.85546875" style="118" customWidth="1"/>
    <col min="13064" max="13064" width="59.7109375" style="118" bestFit="1" customWidth="1"/>
    <col min="13065" max="13065" width="57.85546875" style="118" bestFit="1" customWidth="1"/>
    <col min="13066" max="13066" width="35.28515625" style="118" bestFit="1" customWidth="1"/>
    <col min="13067" max="13067" width="28.140625" style="118" bestFit="1" customWidth="1"/>
    <col min="13068" max="13068" width="33.140625" style="118" bestFit="1" customWidth="1"/>
    <col min="13069" max="13069" width="26" style="118" bestFit="1" customWidth="1"/>
    <col min="13070" max="13070" width="19.140625" style="118" bestFit="1" customWidth="1"/>
    <col min="13071" max="13071" width="10.42578125" style="118" customWidth="1"/>
    <col min="13072" max="13072" width="11.85546875" style="118" customWidth="1"/>
    <col min="13073" max="13073" width="14.7109375" style="118" customWidth="1"/>
    <col min="13074" max="13074" width="9" style="118" bestFit="1" customWidth="1"/>
    <col min="13075" max="13314" width="9.140625" style="118"/>
    <col min="13315" max="13315" width="4.7109375" style="118" bestFit="1" customWidth="1"/>
    <col min="13316" max="13316" width="9.7109375" style="118" bestFit="1" customWidth="1"/>
    <col min="13317" max="13317" width="10" style="118" bestFit="1" customWidth="1"/>
    <col min="13318" max="13318" width="8.85546875" style="118" bestFit="1" customWidth="1"/>
    <col min="13319" max="13319" width="22.85546875" style="118" customWidth="1"/>
    <col min="13320" max="13320" width="59.7109375" style="118" bestFit="1" customWidth="1"/>
    <col min="13321" max="13321" width="57.85546875" style="118" bestFit="1" customWidth="1"/>
    <col min="13322" max="13322" width="35.28515625" style="118" bestFit="1" customWidth="1"/>
    <col min="13323" max="13323" width="28.140625" style="118" bestFit="1" customWidth="1"/>
    <col min="13324" max="13324" width="33.140625" style="118" bestFit="1" customWidth="1"/>
    <col min="13325" max="13325" width="26" style="118" bestFit="1" customWidth="1"/>
    <col min="13326" max="13326" width="19.140625" style="118" bestFit="1" customWidth="1"/>
    <col min="13327" max="13327" width="10.42578125" style="118" customWidth="1"/>
    <col min="13328" max="13328" width="11.85546875" style="118" customWidth="1"/>
    <col min="13329" max="13329" width="14.7109375" style="118" customWidth="1"/>
    <col min="13330" max="13330" width="9" style="118" bestFit="1" customWidth="1"/>
    <col min="13331" max="13570" width="9.140625" style="118"/>
    <col min="13571" max="13571" width="4.7109375" style="118" bestFit="1" customWidth="1"/>
    <col min="13572" max="13572" width="9.7109375" style="118" bestFit="1" customWidth="1"/>
    <col min="13573" max="13573" width="10" style="118" bestFit="1" customWidth="1"/>
    <col min="13574" max="13574" width="8.85546875" style="118" bestFit="1" customWidth="1"/>
    <col min="13575" max="13575" width="22.85546875" style="118" customWidth="1"/>
    <col min="13576" max="13576" width="59.7109375" style="118" bestFit="1" customWidth="1"/>
    <col min="13577" max="13577" width="57.85546875" style="118" bestFit="1" customWidth="1"/>
    <col min="13578" max="13578" width="35.28515625" style="118" bestFit="1" customWidth="1"/>
    <col min="13579" max="13579" width="28.140625" style="118" bestFit="1" customWidth="1"/>
    <col min="13580" max="13580" width="33.140625" style="118" bestFit="1" customWidth="1"/>
    <col min="13581" max="13581" width="26" style="118" bestFit="1" customWidth="1"/>
    <col min="13582" max="13582" width="19.140625" style="118" bestFit="1" customWidth="1"/>
    <col min="13583" max="13583" width="10.42578125" style="118" customWidth="1"/>
    <col min="13584" max="13584" width="11.85546875" style="118" customWidth="1"/>
    <col min="13585" max="13585" width="14.7109375" style="118" customWidth="1"/>
    <col min="13586" max="13586" width="9" style="118" bestFit="1" customWidth="1"/>
    <col min="13587" max="13826" width="9.140625" style="118"/>
    <col min="13827" max="13827" width="4.7109375" style="118" bestFit="1" customWidth="1"/>
    <col min="13828" max="13828" width="9.7109375" style="118" bestFit="1" customWidth="1"/>
    <col min="13829" max="13829" width="10" style="118" bestFit="1" customWidth="1"/>
    <col min="13830" max="13830" width="8.85546875" style="118" bestFit="1" customWidth="1"/>
    <col min="13831" max="13831" width="22.85546875" style="118" customWidth="1"/>
    <col min="13832" max="13832" width="59.7109375" style="118" bestFit="1" customWidth="1"/>
    <col min="13833" max="13833" width="57.85546875" style="118" bestFit="1" customWidth="1"/>
    <col min="13834" max="13834" width="35.28515625" style="118" bestFit="1" customWidth="1"/>
    <col min="13835" max="13835" width="28.140625" style="118" bestFit="1" customWidth="1"/>
    <col min="13836" max="13836" width="33.140625" style="118" bestFit="1" customWidth="1"/>
    <col min="13837" max="13837" width="26" style="118" bestFit="1" customWidth="1"/>
    <col min="13838" max="13838" width="19.140625" style="118" bestFit="1" customWidth="1"/>
    <col min="13839" max="13839" width="10.42578125" style="118" customWidth="1"/>
    <col min="13840" max="13840" width="11.85546875" style="118" customWidth="1"/>
    <col min="13841" max="13841" width="14.7109375" style="118" customWidth="1"/>
    <col min="13842" max="13842" width="9" style="118" bestFit="1" customWidth="1"/>
    <col min="13843" max="14082" width="9.140625" style="118"/>
    <col min="14083" max="14083" width="4.7109375" style="118" bestFit="1" customWidth="1"/>
    <col min="14084" max="14084" width="9.7109375" style="118" bestFit="1" customWidth="1"/>
    <col min="14085" max="14085" width="10" style="118" bestFit="1" customWidth="1"/>
    <col min="14086" max="14086" width="8.85546875" style="118" bestFit="1" customWidth="1"/>
    <col min="14087" max="14087" width="22.85546875" style="118" customWidth="1"/>
    <col min="14088" max="14088" width="59.7109375" style="118" bestFit="1" customWidth="1"/>
    <col min="14089" max="14089" width="57.85546875" style="118" bestFit="1" customWidth="1"/>
    <col min="14090" max="14090" width="35.28515625" style="118" bestFit="1" customWidth="1"/>
    <col min="14091" max="14091" width="28.140625" style="118" bestFit="1" customWidth="1"/>
    <col min="14092" max="14092" width="33.140625" style="118" bestFit="1" customWidth="1"/>
    <col min="14093" max="14093" width="26" style="118" bestFit="1" customWidth="1"/>
    <col min="14094" max="14094" width="19.140625" style="118" bestFit="1" customWidth="1"/>
    <col min="14095" max="14095" width="10.42578125" style="118" customWidth="1"/>
    <col min="14096" max="14096" width="11.85546875" style="118" customWidth="1"/>
    <col min="14097" max="14097" width="14.7109375" style="118" customWidth="1"/>
    <col min="14098" max="14098" width="9" style="118" bestFit="1" customWidth="1"/>
    <col min="14099" max="14338" width="9.140625" style="118"/>
    <col min="14339" max="14339" width="4.7109375" style="118" bestFit="1" customWidth="1"/>
    <col min="14340" max="14340" width="9.7109375" style="118" bestFit="1" customWidth="1"/>
    <col min="14341" max="14341" width="10" style="118" bestFit="1" customWidth="1"/>
    <col min="14342" max="14342" width="8.85546875" style="118" bestFit="1" customWidth="1"/>
    <col min="14343" max="14343" width="22.85546875" style="118" customWidth="1"/>
    <col min="14344" max="14344" width="59.7109375" style="118" bestFit="1" customWidth="1"/>
    <col min="14345" max="14345" width="57.85546875" style="118" bestFit="1" customWidth="1"/>
    <col min="14346" max="14346" width="35.28515625" style="118" bestFit="1" customWidth="1"/>
    <col min="14347" max="14347" width="28.140625" style="118" bestFit="1" customWidth="1"/>
    <col min="14348" max="14348" width="33.140625" style="118" bestFit="1" customWidth="1"/>
    <col min="14349" max="14349" width="26" style="118" bestFit="1" customWidth="1"/>
    <col min="14350" max="14350" width="19.140625" style="118" bestFit="1" customWidth="1"/>
    <col min="14351" max="14351" width="10.42578125" style="118" customWidth="1"/>
    <col min="14352" max="14352" width="11.85546875" style="118" customWidth="1"/>
    <col min="14353" max="14353" width="14.7109375" style="118" customWidth="1"/>
    <col min="14354" max="14354" width="9" style="118" bestFit="1" customWidth="1"/>
    <col min="14355" max="14594" width="9.140625" style="118"/>
    <col min="14595" max="14595" width="4.7109375" style="118" bestFit="1" customWidth="1"/>
    <col min="14596" max="14596" width="9.7109375" style="118" bestFit="1" customWidth="1"/>
    <col min="14597" max="14597" width="10" style="118" bestFit="1" customWidth="1"/>
    <col min="14598" max="14598" width="8.85546875" style="118" bestFit="1" customWidth="1"/>
    <col min="14599" max="14599" width="22.85546875" style="118" customWidth="1"/>
    <col min="14600" max="14600" width="59.7109375" style="118" bestFit="1" customWidth="1"/>
    <col min="14601" max="14601" width="57.85546875" style="118" bestFit="1" customWidth="1"/>
    <col min="14602" max="14602" width="35.28515625" style="118" bestFit="1" customWidth="1"/>
    <col min="14603" max="14603" width="28.140625" style="118" bestFit="1" customWidth="1"/>
    <col min="14604" max="14604" width="33.140625" style="118" bestFit="1" customWidth="1"/>
    <col min="14605" max="14605" width="26" style="118" bestFit="1" customWidth="1"/>
    <col min="14606" max="14606" width="19.140625" style="118" bestFit="1" customWidth="1"/>
    <col min="14607" max="14607" width="10.42578125" style="118" customWidth="1"/>
    <col min="14608" max="14608" width="11.85546875" style="118" customWidth="1"/>
    <col min="14609" max="14609" width="14.7109375" style="118" customWidth="1"/>
    <col min="14610" max="14610" width="9" style="118" bestFit="1" customWidth="1"/>
    <col min="14611" max="14850" width="9.140625" style="118"/>
    <col min="14851" max="14851" width="4.7109375" style="118" bestFit="1" customWidth="1"/>
    <col min="14852" max="14852" width="9.7109375" style="118" bestFit="1" customWidth="1"/>
    <col min="14853" max="14853" width="10" style="118" bestFit="1" customWidth="1"/>
    <col min="14854" max="14854" width="8.85546875" style="118" bestFit="1" customWidth="1"/>
    <col min="14855" max="14855" width="22.85546875" style="118" customWidth="1"/>
    <col min="14856" max="14856" width="59.7109375" style="118" bestFit="1" customWidth="1"/>
    <col min="14857" max="14857" width="57.85546875" style="118" bestFit="1" customWidth="1"/>
    <col min="14858" max="14858" width="35.28515625" style="118" bestFit="1" customWidth="1"/>
    <col min="14859" max="14859" width="28.140625" style="118" bestFit="1" customWidth="1"/>
    <col min="14860" max="14860" width="33.140625" style="118" bestFit="1" customWidth="1"/>
    <col min="14861" max="14861" width="26" style="118" bestFit="1" customWidth="1"/>
    <col min="14862" max="14862" width="19.140625" style="118" bestFit="1" customWidth="1"/>
    <col min="14863" max="14863" width="10.42578125" style="118" customWidth="1"/>
    <col min="14864" max="14864" width="11.85546875" style="118" customWidth="1"/>
    <col min="14865" max="14865" width="14.7109375" style="118" customWidth="1"/>
    <col min="14866" max="14866" width="9" style="118" bestFit="1" customWidth="1"/>
    <col min="14867" max="15106" width="9.140625" style="118"/>
    <col min="15107" max="15107" width="4.7109375" style="118" bestFit="1" customWidth="1"/>
    <col min="15108" max="15108" width="9.7109375" style="118" bestFit="1" customWidth="1"/>
    <col min="15109" max="15109" width="10" style="118" bestFit="1" customWidth="1"/>
    <col min="15110" max="15110" width="8.85546875" style="118" bestFit="1" customWidth="1"/>
    <col min="15111" max="15111" width="22.85546875" style="118" customWidth="1"/>
    <col min="15112" max="15112" width="59.7109375" style="118" bestFit="1" customWidth="1"/>
    <col min="15113" max="15113" width="57.85546875" style="118" bestFit="1" customWidth="1"/>
    <col min="15114" max="15114" width="35.28515625" style="118" bestFit="1" customWidth="1"/>
    <col min="15115" max="15115" width="28.140625" style="118" bestFit="1" customWidth="1"/>
    <col min="15116" max="15116" width="33.140625" style="118" bestFit="1" customWidth="1"/>
    <col min="15117" max="15117" width="26" style="118" bestFit="1" customWidth="1"/>
    <col min="15118" max="15118" width="19.140625" style="118" bestFit="1" customWidth="1"/>
    <col min="15119" max="15119" width="10.42578125" style="118" customWidth="1"/>
    <col min="15120" max="15120" width="11.85546875" style="118" customWidth="1"/>
    <col min="15121" max="15121" width="14.7109375" style="118" customWidth="1"/>
    <col min="15122" max="15122" width="9" style="118" bestFit="1" customWidth="1"/>
    <col min="15123" max="15362" width="9.140625" style="118"/>
    <col min="15363" max="15363" width="4.7109375" style="118" bestFit="1" customWidth="1"/>
    <col min="15364" max="15364" width="9.7109375" style="118" bestFit="1" customWidth="1"/>
    <col min="15365" max="15365" width="10" style="118" bestFit="1" customWidth="1"/>
    <col min="15366" max="15366" width="8.85546875" style="118" bestFit="1" customWidth="1"/>
    <col min="15367" max="15367" width="22.85546875" style="118" customWidth="1"/>
    <col min="15368" max="15368" width="59.7109375" style="118" bestFit="1" customWidth="1"/>
    <col min="15369" max="15369" width="57.85546875" style="118" bestFit="1" customWidth="1"/>
    <col min="15370" max="15370" width="35.28515625" style="118" bestFit="1" customWidth="1"/>
    <col min="15371" max="15371" width="28.140625" style="118" bestFit="1" customWidth="1"/>
    <col min="15372" max="15372" width="33.140625" style="118" bestFit="1" customWidth="1"/>
    <col min="15373" max="15373" width="26" style="118" bestFit="1" customWidth="1"/>
    <col min="15374" max="15374" width="19.140625" style="118" bestFit="1" customWidth="1"/>
    <col min="15375" max="15375" width="10.42578125" style="118" customWidth="1"/>
    <col min="15376" max="15376" width="11.85546875" style="118" customWidth="1"/>
    <col min="15377" max="15377" width="14.7109375" style="118" customWidth="1"/>
    <col min="15378" max="15378" width="9" style="118" bestFit="1" customWidth="1"/>
    <col min="15379" max="15618" width="9.140625" style="118"/>
    <col min="15619" max="15619" width="4.7109375" style="118" bestFit="1" customWidth="1"/>
    <col min="15620" max="15620" width="9.7109375" style="118" bestFit="1" customWidth="1"/>
    <col min="15621" max="15621" width="10" style="118" bestFit="1" customWidth="1"/>
    <col min="15622" max="15622" width="8.85546875" style="118" bestFit="1" customWidth="1"/>
    <col min="15623" max="15623" width="22.85546875" style="118" customWidth="1"/>
    <col min="15624" max="15624" width="59.7109375" style="118" bestFit="1" customWidth="1"/>
    <col min="15625" max="15625" width="57.85546875" style="118" bestFit="1" customWidth="1"/>
    <col min="15626" max="15626" width="35.28515625" style="118" bestFit="1" customWidth="1"/>
    <col min="15627" max="15627" width="28.140625" style="118" bestFit="1" customWidth="1"/>
    <col min="15628" max="15628" width="33.140625" style="118" bestFit="1" customWidth="1"/>
    <col min="15629" max="15629" width="26" style="118" bestFit="1" customWidth="1"/>
    <col min="15630" max="15630" width="19.140625" style="118" bestFit="1" customWidth="1"/>
    <col min="15631" max="15631" width="10.42578125" style="118" customWidth="1"/>
    <col min="15632" max="15632" width="11.85546875" style="118" customWidth="1"/>
    <col min="15633" max="15633" width="14.7109375" style="118" customWidth="1"/>
    <col min="15634" max="15634" width="9" style="118" bestFit="1" customWidth="1"/>
    <col min="15635" max="15874" width="9.140625" style="118"/>
    <col min="15875" max="15875" width="4.7109375" style="118" bestFit="1" customWidth="1"/>
    <col min="15876" max="15876" width="9.7109375" style="118" bestFit="1" customWidth="1"/>
    <col min="15877" max="15877" width="10" style="118" bestFit="1" customWidth="1"/>
    <col min="15878" max="15878" width="8.85546875" style="118" bestFit="1" customWidth="1"/>
    <col min="15879" max="15879" width="22.85546875" style="118" customWidth="1"/>
    <col min="15880" max="15880" width="59.7109375" style="118" bestFit="1" customWidth="1"/>
    <col min="15881" max="15881" width="57.85546875" style="118" bestFit="1" customWidth="1"/>
    <col min="15882" max="15882" width="35.28515625" style="118" bestFit="1" customWidth="1"/>
    <col min="15883" max="15883" width="28.140625" style="118" bestFit="1" customWidth="1"/>
    <col min="15884" max="15884" width="33.140625" style="118" bestFit="1" customWidth="1"/>
    <col min="15885" max="15885" width="26" style="118" bestFit="1" customWidth="1"/>
    <col min="15886" max="15886" width="19.140625" style="118" bestFit="1" customWidth="1"/>
    <col min="15887" max="15887" width="10.42578125" style="118" customWidth="1"/>
    <col min="15888" max="15888" width="11.85546875" style="118" customWidth="1"/>
    <col min="15889" max="15889" width="14.7109375" style="118" customWidth="1"/>
    <col min="15890" max="15890" width="9" style="118" bestFit="1" customWidth="1"/>
    <col min="15891" max="16130" width="9.140625" style="118"/>
    <col min="16131" max="16131" width="4.7109375" style="118" bestFit="1" customWidth="1"/>
    <col min="16132" max="16132" width="9.7109375" style="118" bestFit="1" customWidth="1"/>
    <col min="16133" max="16133" width="10" style="118" bestFit="1" customWidth="1"/>
    <col min="16134" max="16134" width="8.85546875" style="118" bestFit="1" customWidth="1"/>
    <col min="16135" max="16135" width="22.85546875" style="118" customWidth="1"/>
    <col min="16136" max="16136" width="59.7109375" style="118" bestFit="1" customWidth="1"/>
    <col min="16137" max="16137" width="57.85546875" style="118" bestFit="1" customWidth="1"/>
    <col min="16138" max="16138" width="35.28515625" style="118" bestFit="1" customWidth="1"/>
    <col min="16139" max="16139" width="28.140625" style="118" bestFit="1" customWidth="1"/>
    <col min="16140" max="16140" width="33.140625" style="118" bestFit="1" customWidth="1"/>
    <col min="16141" max="16141" width="26" style="118" bestFit="1" customWidth="1"/>
    <col min="16142" max="16142" width="19.140625" style="118" bestFit="1" customWidth="1"/>
    <col min="16143" max="16143" width="10.42578125" style="118" customWidth="1"/>
    <col min="16144" max="16144" width="11.85546875" style="118" customWidth="1"/>
    <col min="16145" max="16145" width="14.7109375" style="118" customWidth="1"/>
    <col min="16146" max="16146" width="9" style="118" bestFit="1" customWidth="1"/>
    <col min="16147" max="16384" width="9.140625" style="118"/>
  </cols>
  <sheetData>
    <row r="2" spans="1:19" x14ac:dyDescent="0.25">
      <c r="A2" s="91" t="s">
        <v>3477</v>
      </c>
    </row>
    <row r="4" spans="1:19" s="94"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s="94"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s="94"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96" customFormat="1" ht="154.5" customHeight="1" x14ac:dyDescent="0.25">
      <c r="A7" s="102">
        <v>1</v>
      </c>
      <c r="B7" s="162">
        <v>1</v>
      </c>
      <c r="C7" s="162">
        <v>4</v>
      </c>
      <c r="D7" s="160">
        <v>5</v>
      </c>
      <c r="E7" s="163" t="s">
        <v>586</v>
      </c>
      <c r="F7" s="160" t="s">
        <v>587</v>
      </c>
      <c r="G7" s="160" t="s">
        <v>62</v>
      </c>
      <c r="H7" s="161" t="s">
        <v>312</v>
      </c>
      <c r="I7" s="106" t="s">
        <v>588</v>
      </c>
      <c r="J7" s="160" t="s">
        <v>589</v>
      </c>
      <c r="K7" s="161" t="s">
        <v>130</v>
      </c>
      <c r="L7" s="161"/>
      <c r="M7" s="159">
        <v>2000</v>
      </c>
      <c r="N7" s="159"/>
      <c r="O7" s="159">
        <v>2000</v>
      </c>
      <c r="P7" s="159"/>
      <c r="Q7" s="164" t="s">
        <v>590</v>
      </c>
      <c r="R7" s="164" t="s">
        <v>591</v>
      </c>
      <c r="S7" s="119"/>
    </row>
    <row r="8" spans="1:19" s="96" customFormat="1" ht="215.25" customHeight="1" x14ac:dyDescent="0.25">
      <c r="A8" s="162">
        <v>2</v>
      </c>
      <c r="B8" s="162">
        <v>1</v>
      </c>
      <c r="C8" s="162">
        <v>4</v>
      </c>
      <c r="D8" s="160">
        <v>5</v>
      </c>
      <c r="E8" s="163" t="s">
        <v>592</v>
      </c>
      <c r="F8" s="160" t="s">
        <v>593</v>
      </c>
      <c r="G8" s="160" t="s">
        <v>62</v>
      </c>
      <c r="H8" s="160" t="s">
        <v>312</v>
      </c>
      <c r="I8" s="106" t="s">
        <v>200</v>
      </c>
      <c r="J8" s="160" t="s">
        <v>589</v>
      </c>
      <c r="K8" s="161" t="s">
        <v>130</v>
      </c>
      <c r="L8" s="161"/>
      <c r="M8" s="159">
        <v>7000</v>
      </c>
      <c r="N8" s="159"/>
      <c r="O8" s="159">
        <v>7000</v>
      </c>
      <c r="P8" s="159"/>
      <c r="Q8" s="164" t="s">
        <v>590</v>
      </c>
      <c r="R8" s="164" t="s">
        <v>591</v>
      </c>
      <c r="S8" s="119"/>
    </row>
    <row r="9" spans="1:19" s="96" customFormat="1" ht="127.5" customHeight="1" x14ac:dyDescent="0.25">
      <c r="A9" s="102">
        <v>3</v>
      </c>
      <c r="B9" s="162">
        <v>1</v>
      </c>
      <c r="C9" s="162">
        <v>4</v>
      </c>
      <c r="D9" s="160">
        <v>5</v>
      </c>
      <c r="E9" s="163" t="s">
        <v>594</v>
      </c>
      <c r="F9" s="160" t="s">
        <v>595</v>
      </c>
      <c r="G9" s="160" t="s">
        <v>379</v>
      </c>
      <c r="H9" s="161" t="s">
        <v>312</v>
      </c>
      <c r="I9" s="106" t="s">
        <v>562</v>
      </c>
      <c r="J9" s="160" t="s">
        <v>589</v>
      </c>
      <c r="K9" s="161" t="s">
        <v>130</v>
      </c>
      <c r="L9" s="161"/>
      <c r="M9" s="159">
        <v>8000</v>
      </c>
      <c r="N9" s="159"/>
      <c r="O9" s="159">
        <v>8000</v>
      </c>
      <c r="P9" s="159"/>
      <c r="Q9" s="164" t="s">
        <v>590</v>
      </c>
      <c r="R9" s="164" t="s">
        <v>591</v>
      </c>
      <c r="S9" s="119"/>
    </row>
    <row r="10" spans="1:19" s="96" customFormat="1" ht="140.25" customHeight="1" x14ac:dyDescent="0.25">
      <c r="A10" s="102">
        <v>4</v>
      </c>
      <c r="B10" s="162">
        <v>1</v>
      </c>
      <c r="C10" s="162">
        <v>4</v>
      </c>
      <c r="D10" s="160">
        <v>5</v>
      </c>
      <c r="E10" s="163" t="s">
        <v>596</v>
      </c>
      <c r="F10" s="160" t="s">
        <v>597</v>
      </c>
      <c r="G10" s="160" t="s">
        <v>379</v>
      </c>
      <c r="H10" s="161" t="s">
        <v>312</v>
      </c>
      <c r="I10" s="106" t="s">
        <v>398</v>
      </c>
      <c r="J10" s="160" t="s">
        <v>589</v>
      </c>
      <c r="K10" s="161" t="s">
        <v>130</v>
      </c>
      <c r="L10" s="161"/>
      <c r="M10" s="159">
        <v>5500</v>
      </c>
      <c r="N10" s="159"/>
      <c r="O10" s="159">
        <v>5500</v>
      </c>
      <c r="P10" s="159"/>
      <c r="Q10" s="164" t="s">
        <v>590</v>
      </c>
      <c r="R10" s="164" t="s">
        <v>591</v>
      </c>
      <c r="S10" s="119"/>
    </row>
    <row r="11" spans="1:19" s="96" customFormat="1" ht="154.5" customHeight="1" x14ac:dyDescent="0.25">
      <c r="A11" s="102">
        <v>5</v>
      </c>
      <c r="B11" s="162">
        <v>1</v>
      </c>
      <c r="C11" s="162">
        <v>4</v>
      </c>
      <c r="D11" s="160">
        <v>5</v>
      </c>
      <c r="E11" s="163" t="s">
        <v>598</v>
      </c>
      <c r="F11" s="160" t="s">
        <v>599</v>
      </c>
      <c r="G11" s="160" t="s">
        <v>62</v>
      </c>
      <c r="H11" s="161" t="s">
        <v>312</v>
      </c>
      <c r="I11" s="106" t="s">
        <v>200</v>
      </c>
      <c r="J11" s="160" t="s">
        <v>589</v>
      </c>
      <c r="K11" s="161" t="s">
        <v>130</v>
      </c>
      <c r="L11" s="161"/>
      <c r="M11" s="159">
        <v>23000</v>
      </c>
      <c r="N11" s="159"/>
      <c r="O11" s="159">
        <v>23000</v>
      </c>
      <c r="P11" s="159"/>
      <c r="Q11" s="164" t="s">
        <v>590</v>
      </c>
      <c r="R11" s="164" t="s">
        <v>591</v>
      </c>
      <c r="S11" s="119"/>
    </row>
    <row r="12" spans="1:19" s="96" customFormat="1" ht="135" x14ac:dyDescent="0.25">
      <c r="A12" s="102">
        <v>6</v>
      </c>
      <c r="B12" s="162">
        <v>1</v>
      </c>
      <c r="C12" s="162">
        <v>4</v>
      </c>
      <c r="D12" s="160">
        <v>5</v>
      </c>
      <c r="E12" s="163" t="s">
        <v>600</v>
      </c>
      <c r="F12" s="160" t="s">
        <v>601</v>
      </c>
      <c r="G12" s="160" t="s">
        <v>379</v>
      </c>
      <c r="H12" s="161" t="s">
        <v>312</v>
      </c>
      <c r="I12" s="106" t="s">
        <v>602</v>
      </c>
      <c r="J12" s="160" t="s">
        <v>589</v>
      </c>
      <c r="K12" s="161" t="s">
        <v>130</v>
      </c>
      <c r="L12" s="161"/>
      <c r="M12" s="159">
        <v>6600</v>
      </c>
      <c r="N12" s="159"/>
      <c r="O12" s="159">
        <v>6600</v>
      </c>
      <c r="P12" s="159"/>
      <c r="Q12" s="164" t="s">
        <v>590</v>
      </c>
      <c r="R12" s="164" t="s">
        <v>591</v>
      </c>
      <c r="S12" s="119"/>
    </row>
    <row r="13" spans="1:19" s="96" customFormat="1" ht="86.25" customHeight="1" x14ac:dyDescent="0.25">
      <c r="A13" s="102">
        <v>7</v>
      </c>
      <c r="B13" s="162">
        <v>1</v>
      </c>
      <c r="C13" s="162">
        <v>4</v>
      </c>
      <c r="D13" s="160">
        <v>5</v>
      </c>
      <c r="E13" s="163" t="s">
        <v>603</v>
      </c>
      <c r="F13" s="160" t="s">
        <v>604</v>
      </c>
      <c r="G13" s="160" t="s">
        <v>379</v>
      </c>
      <c r="H13" s="161" t="s">
        <v>312</v>
      </c>
      <c r="I13" s="106" t="s">
        <v>534</v>
      </c>
      <c r="J13" s="160" t="s">
        <v>589</v>
      </c>
      <c r="K13" s="161" t="s">
        <v>130</v>
      </c>
      <c r="L13" s="161"/>
      <c r="M13" s="159">
        <v>8500</v>
      </c>
      <c r="N13" s="159"/>
      <c r="O13" s="159">
        <v>8500</v>
      </c>
      <c r="P13" s="159"/>
      <c r="Q13" s="164" t="s">
        <v>590</v>
      </c>
      <c r="R13" s="164" t="s">
        <v>591</v>
      </c>
      <c r="S13" s="119"/>
    </row>
    <row r="14" spans="1:19" s="96" customFormat="1" ht="173.25" customHeight="1" x14ac:dyDescent="0.25">
      <c r="A14" s="102">
        <v>8</v>
      </c>
      <c r="B14" s="162">
        <v>1</v>
      </c>
      <c r="C14" s="162">
        <v>4</v>
      </c>
      <c r="D14" s="160">
        <v>5</v>
      </c>
      <c r="E14" s="163" t="s">
        <v>605</v>
      </c>
      <c r="F14" s="160" t="s">
        <v>606</v>
      </c>
      <c r="G14" s="160" t="s">
        <v>62</v>
      </c>
      <c r="H14" s="161" t="s">
        <v>312</v>
      </c>
      <c r="I14" s="106" t="s">
        <v>110</v>
      </c>
      <c r="J14" s="160" t="s">
        <v>589</v>
      </c>
      <c r="K14" s="161" t="s">
        <v>130</v>
      </c>
      <c r="L14" s="161"/>
      <c r="M14" s="159">
        <v>37000</v>
      </c>
      <c r="N14" s="159"/>
      <c r="O14" s="159">
        <v>37000</v>
      </c>
      <c r="P14" s="159"/>
      <c r="Q14" s="164" t="s">
        <v>590</v>
      </c>
      <c r="R14" s="164" t="s">
        <v>591</v>
      </c>
      <c r="S14" s="119"/>
    </row>
    <row r="15" spans="1:19" s="97" customFormat="1" ht="165" x14ac:dyDescent="0.25">
      <c r="A15" s="102">
        <v>9</v>
      </c>
      <c r="B15" s="162">
        <v>1</v>
      </c>
      <c r="C15" s="162">
        <v>4</v>
      </c>
      <c r="D15" s="160">
        <v>5</v>
      </c>
      <c r="E15" s="163" t="s">
        <v>607</v>
      </c>
      <c r="F15" s="160" t="s">
        <v>608</v>
      </c>
      <c r="G15" s="160" t="s">
        <v>379</v>
      </c>
      <c r="H15" s="161" t="s">
        <v>312</v>
      </c>
      <c r="I15" s="106" t="s">
        <v>602</v>
      </c>
      <c r="J15" s="160" t="s">
        <v>589</v>
      </c>
      <c r="K15" s="161" t="s">
        <v>130</v>
      </c>
      <c r="L15" s="161"/>
      <c r="M15" s="159">
        <v>8000</v>
      </c>
      <c r="N15" s="159"/>
      <c r="O15" s="159">
        <v>8000</v>
      </c>
      <c r="P15" s="159"/>
      <c r="Q15" s="164" t="s">
        <v>590</v>
      </c>
      <c r="R15" s="164" t="s">
        <v>591</v>
      </c>
    </row>
    <row r="16" spans="1:19" s="11" customFormat="1" ht="21.75" customHeight="1" x14ac:dyDescent="0.25">
      <c r="A16" s="738">
        <v>10</v>
      </c>
      <c r="B16" s="738">
        <v>1</v>
      </c>
      <c r="C16" s="738">
        <v>4</v>
      </c>
      <c r="D16" s="709">
        <v>5</v>
      </c>
      <c r="E16" s="709" t="s">
        <v>609</v>
      </c>
      <c r="F16" s="709" t="s">
        <v>610</v>
      </c>
      <c r="G16" s="936" t="s">
        <v>3451</v>
      </c>
      <c r="H16" s="613" t="s">
        <v>379</v>
      </c>
      <c r="I16" s="614">
        <v>5</v>
      </c>
      <c r="J16" s="709" t="s">
        <v>611</v>
      </c>
      <c r="K16" s="940" t="s">
        <v>612</v>
      </c>
      <c r="L16" s="1020"/>
      <c r="M16" s="716">
        <v>48161.5</v>
      </c>
      <c r="N16" s="1020"/>
      <c r="O16" s="716">
        <v>40161.5</v>
      </c>
      <c r="P16" s="1020"/>
      <c r="Q16" s="940" t="s">
        <v>613</v>
      </c>
      <c r="R16" s="940" t="s">
        <v>614</v>
      </c>
      <c r="S16" s="10"/>
    </row>
    <row r="17" spans="1:19" s="11" customFormat="1" ht="29.25" customHeight="1" x14ac:dyDescent="0.25">
      <c r="A17" s="837"/>
      <c r="B17" s="837"/>
      <c r="C17" s="837"/>
      <c r="D17" s="710"/>
      <c r="E17" s="710"/>
      <c r="F17" s="710"/>
      <c r="G17" s="937"/>
      <c r="H17" s="613" t="s">
        <v>615</v>
      </c>
      <c r="I17" s="614">
        <v>26</v>
      </c>
      <c r="J17" s="710"/>
      <c r="K17" s="941"/>
      <c r="L17" s="1021"/>
      <c r="M17" s="717"/>
      <c r="N17" s="1021"/>
      <c r="O17" s="717"/>
      <c r="P17" s="1021"/>
      <c r="Q17" s="941"/>
      <c r="R17" s="941"/>
      <c r="S17" s="10"/>
    </row>
    <row r="18" spans="1:19" s="11" customFormat="1" ht="21.75" customHeight="1" x14ac:dyDescent="0.25">
      <c r="A18" s="837"/>
      <c r="B18" s="837"/>
      <c r="C18" s="837"/>
      <c r="D18" s="710"/>
      <c r="E18" s="710"/>
      <c r="F18" s="710"/>
      <c r="G18" s="937"/>
      <c r="H18" s="613" t="s">
        <v>62</v>
      </c>
      <c r="I18" s="614">
        <v>1</v>
      </c>
      <c r="J18" s="710"/>
      <c r="K18" s="941"/>
      <c r="L18" s="1021"/>
      <c r="M18" s="717"/>
      <c r="N18" s="1021"/>
      <c r="O18" s="717"/>
      <c r="P18" s="1021"/>
      <c r="Q18" s="941"/>
      <c r="R18" s="941"/>
      <c r="S18" s="10"/>
    </row>
    <row r="19" spans="1:19" s="11" customFormat="1" ht="48.75" customHeight="1" x14ac:dyDescent="0.25">
      <c r="A19" s="837"/>
      <c r="B19" s="837"/>
      <c r="C19" s="837"/>
      <c r="D19" s="710"/>
      <c r="E19" s="710"/>
      <c r="F19" s="710"/>
      <c r="G19" s="937"/>
      <c r="H19" s="613" t="s">
        <v>616</v>
      </c>
      <c r="I19" s="614">
        <v>25</v>
      </c>
      <c r="J19" s="710"/>
      <c r="K19" s="941"/>
      <c r="L19" s="1021"/>
      <c r="M19" s="717"/>
      <c r="N19" s="1021"/>
      <c r="O19" s="717"/>
      <c r="P19" s="1021"/>
      <c r="Q19" s="941"/>
      <c r="R19" s="941"/>
      <c r="S19" s="10"/>
    </row>
    <row r="20" spans="1:19" s="11" customFormat="1" ht="30" customHeight="1" x14ac:dyDescent="0.25">
      <c r="A20" s="837"/>
      <c r="B20" s="837"/>
      <c r="C20" s="837"/>
      <c r="D20" s="710"/>
      <c r="E20" s="710"/>
      <c r="F20" s="710"/>
      <c r="G20" s="937"/>
      <c r="H20" s="613" t="s">
        <v>143</v>
      </c>
      <c r="I20" s="614">
        <v>1</v>
      </c>
      <c r="J20" s="710"/>
      <c r="K20" s="941"/>
      <c r="L20" s="1021"/>
      <c r="M20" s="717"/>
      <c r="N20" s="1021"/>
      <c r="O20" s="717"/>
      <c r="P20" s="1021"/>
      <c r="Q20" s="941"/>
      <c r="R20" s="941"/>
      <c r="S20" s="10"/>
    </row>
    <row r="21" spans="1:19" s="11" customFormat="1" ht="45.75" customHeight="1" x14ac:dyDescent="0.25">
      <c r="A21" s="739"/>
      <c r="B21" s="739"/>
      <c r="C21" s="739"/>
      <c r="D21" s="711"/>
      <c r="E21" s="711"/>
      <c r="F21" s="711"/>
      <c r="G21" s="938"/>
      <c r="H21" s="615" t="s">
        <v>117</v>
      </c>
      <c r="I21" s="616" t="s">
        <v>617</v>
      </c>
      <c r="J21" s="711"/>
      <c r="K21" s="942"/>
      <c r="L21" s="1022"/>
      <c r="M21" s="718"/>
      <c r="N21" s="1022"/>
      <c r="O21" s="718"/>
      <c r="P21" s="1022"/>
      <c r="Q21" s="942"/>
      <c r="R21" s="942"/>
      <c r="S21" s="10"/>
    </row>
    <row r="22" spans="1:19" s="97" customFormat="1" x14ac:dyDescent="0.25">
      <c r="M22" s="98"/>
      <c r="N22" s="98"/>
      <c r="O22" s="98"/>
      <c r="P22" s="98"/>
    </row>
    <row r="23" spans="1:19" s="97" customFormat="1" x14ac:dyDescent="0.25">
      <c r="L23" s="526"/>
      <c r="M23" s="757" t="s">
        <v>618</v>
      </c>
      <c r="N23" s="757"/>
      <c r="O23" s="757" t="s">
        <v>619</v>
      </c>
      <c r="P23" s="758"/>
    </row>
    <row r="24" spans="1:19" s="97" customFormat="1" x14ac:dyDescent="0.25">
      <c r="L24" s="526"/>
      <c r="M24" s="568" t="s">
        <v>620</v>
      </c>
      <c r="N24" s="464" t="s">
        <v>621</v>
      </c>
      <c r="O24" s="485" t="s">
        <v>620</v>
      </c>
      <c r="P24" s="464" t="s">
        <v>621</v>
      </c>
    </row>
    <row r="25" spans="1:19" s="97" customFormat="1" x14ac:dyDescent="0.25">
      <c r="L25" s="556"/>
      <c r="M25" s="569">
        <v>9</v>
      </c>
      <c r="N25" s="179">
        <v>105600</v>
      </c>
      <c r="O25" s="180">
        <v>1</v>
      </c>
      <c r="P25" s="181">
        <v>40161.5</v>
      </c>
    </row>
    <row r="26" spans="1:19" s="97" customFormat="1" x14ac:dyDescent="0.25">
      <c r="M26" s="98"/>
      <c r="N26" s="98"/>
      <c r="O26" s="98"/>
      <c r="P26" s="98"/>
    </row>
    <row r="27" spans="1:19" s="97" customFormat="1" x14ac:dyDescent="0.25">
      <c r="M27" s="98"/>
      <c r="N27" s="98"/>
      <c r="O27" s="98"/>
      <c r="P27" s="98"/>
    </row>
    <row r="28" spans="1:19" s="97" customFormat="1" x14ac:dyDescent="0.25">
      <c r="M28" s="98"/>
      <c r="N28" s="98"/>
      <c r="O28" s="98"/>
      <c r="P28" s="98"/>
    </row>
    <row r="29" spans="1:19" s="97" customFormat="1" x14ac:dyDescent="0.25">
      <c r="M29" s="98"/>
      <c r="N29" s="98"/>
      <c r="O29" s="98"/>
      <c r="P29" s="98"/>
    </row>
    <row r="30" spans="1:19" s="97" customFormat="1" x14ac:dyDescent="0.25">
      <c r="M30" s="98"/>
      <c r="N30" s="98"/>
      <c r="O30" s="98"/>
      <c r="P30" s="98"/>
    </row>
    <row r="31" spans="1:19" s="97" customFormat="1" x14ac:dyDescent="0.25">
      <c r="M31" s="98"/>
      <c r="N31" s="98"/>
      <c r="O31" s="98"/>
      <c r="P31" s="98"/>
    </row>
    <row r="32" spans="1:19" s="97" customFormat="1" x14ac:dyDescent="0.25">
      <c r="M32" s="98"/>
      <c r="N32" s="98"/>
      <c r="O32" s="98"/>
      <c r="P32" s="98"/>
    </row>
    <row r="33" spans="13:16" s="97" customFormat="1" x14ac:dyDescent="0.25">
      <c r="M33" s="98"/>
      <c r="N33" s="98"/>
      <c r="O33" s="98"/>
      <c r="P33" s="98"/>
    </row>
    <row r="34" spans="13:16" s="97" customFormat="1" x14ac:dyDescent="0.25">
      <c r="M34" s="98"/>
      <c r="N34" s="98"/>
      <c r="O34" s="98"/>
      <c r="P34" s="98"/>
    </row>
    <row r="35" spans="13:16" s="97" customFormat="1" x14ac:dyDescent="0.25">
      <c r="M35" s="98"/>
      <c r="N35" s="98"/>
      <c r="O35" s="98"/>
      <c r="P35" s="98"/>
    </row>
    <row r="36" spans="13:16" s="97" customFormat="1" x14ac:dyDescent="0.25">
      <c r="M36" s="98"/>
      <c r="N36" s="98"/>
      <c r="O36" s="98"/>
      <c r="P36" s="98"/>
    </row>
    <row r="37" spans="13:16" s="97" customFormat="1" x14ac:dyDescent="0.25">
      <c r="M37" s="98"/>
      <c r="N37" s="98"/>
      <c r="O37" s="98"/>
      <c r="P37" s="98"/>
    </row>
    <row r="38" spans="13:16" s="97" customFormat="1" x14ac:dyDescent="0.25">
      <c r="M38" s="98"/>
      <c r="N38" s="98"/>
      <c r="O38" s="98"/>
      <c r="P38" s="98"/>
    </row>
    <row r="39" spans="13:16" s="97" customFormat="1" x14ac:dyDescent="0.25">
      <c r="M39" s="98"/>
      <c r="N39" s="98"/>
      <c r="O39" s="98"/>
      <c r="P39" s="98"/>
    </row>
    <row r="40" spans="13:16" s="97" customFormat="1" x14ac:dyDescent="0.25">
      <c r="M40" s="98"/>
      <c r="N40" s="98"/>
      <c r="O40" s="98"/>
      <c r="P40" s="98"/>
    </row>
    <row r="41" spans="13:16" s="97" customFormat="1" x14ac:dyDescent="0.25">
      <c r="M41" s="98"/>
      <c r="N41" s="98"/>
      <c r="O41" s="98"/>
      <c r="P41" s="98"/>
    </row>
    <row r="42" spans="13:16" s="97" customFormat="1" x14ac:dyDescent="0.25">
      <c r="M42" s="98"/>
      <c r="N42" s="98"/>
      <c r="O42" s="98"/>
      <c r="P42" s="98"/>
    </row>
    <row r="43" spans="13:16" s="97" customFormat="1" x14ac:dyDescent="0.25">
      <c r="M43" s="98"/>
      <c r="N43" s="98"/>
      <c r="O43" s="98"/>
      <c r="P43" s="98"/>
    </row>
    <row r="44" spans="13:16" s="97" customFormat="1" x14ac:dyDescent="0.25">
      <c r="M44" s="98"/>
      <c r="N44" s="98"/>
      <c r="O44" s="98"/>
      <c r="P44" s="98"/>
    </row>
    <row r="45" spans="13:16" s="97" customFormat="1" x14ac:dyDescent="0.25">
      <c r="M45" s="98"/>
      <c r="N45" s="98"/>
      <c r="O45" s="98"/>
      <c r="P45" s="98"/>
    </row>
    <row r="46" spans="13:16" s="97" customFormat="1" x14ac:dyDescent="0.25">
      <c r="M46" s="98"/>
      <c r="N46" s="98"/>
      <c r="O46" s="98"/>
      <c r="P46" s="98"/>
    </row>
    <row r="47" spans="13:16" s="97" customFormat="1" x14ac:dyDescent="0.25">
      <c r="M47" s="98"/>
      <c r="N47" s="98"/>
      <c r="O47" s="98"/>
      <c r="P47" s="98"/>
    </row>
    <row r="48" spans="13:16" s="97" customFormat="1" x14ac:dyDescent="0.25">
      <c r="M48" s="98"/>
      <c r="N48" s="98"/>
      <c r="O48" s="98"/>
      <c r="P48" s="98"/>
    </row>
    <row r="49" spans="13:16" s="97" customFormat="1" x14ac:dyDescent="0.25">
      <c r="M49" s="98"/>
      <c r="N49" s="98"/>
      <c r="O49" s="98"/>
      <c r="P49" s="98"/>
    </row>
    <row r="50" spans="13:16" s="97" customFormat="1" x14ac:dyDescent="0.25">
      <c r="M50" s="98"/>
      <c r="N50" s="98"/>
      <c r="O50" s="98"/>
      <c r="P50" s="98"/>
    </row>
    <row r="51" spans="13:16" s="97" customFormat="1" x14ac:dyDescent="0.25">
      <c r="M51" s="98"/>
      <c r="N51" s="98"/>
      <c r="O51" s="98"/>
      <c r="P51" s="98"/>
    </row>
    <row r="52" spans="13:16" s="97" customFormat="1" x14ac:dyDescent="0.25">
      <c r="M52" s="98"/>
      <c r="N52" s="98"/>
      <c r="O52" s="98"/>
      <c r="P52" s="98"/>
    </row>
    <row r="53" spans="13:16" s="97" customFormat="1" x14ac:dyDescent="0.25">
      <c r="M53" s="98"/>
      <c r="N53" s="98"/>
      <c r="O53" s="98"/>
      <c r="P53" s="98"/>
    </row>
    <row r="54" spans="13:16" s="97" customFormat="1" x14ac:dyDescent="0.25">
      <c r="M54" s="98"/>
      <c r="N54" s="98"/>
      <c r="O54" s="98"/>
      <c r="P54" s="98"/>
    </row>
    <row r="55" spans="13:16" s="97" customFormat="1" x14ac:dyDescent="0.25">
      <c r="M55" s="98"/>
      <c r="N55" s="98"/>
      <c r="O55" s="98"/>
      <c r="P55" s="98"/>
    </row>
    <row r="56" spans="13:16" s="97" customFormat="1" x14ac:dyDescent="0.25">
      <c r="M56" s="98"/>
      <c r="N56" s="98"/>
      <c r="O56" s="98"/>
      <c r="P56" s="98"/>
    </row>
    <row r="57" spans="13:16" s="97" customFormat="1" x14ac:dyDescent="0.25">
      <c r="M57" s="98"/>
      <c r="N57" s="98"/>
      <c r="O57" s="98"/>
      <c r="P57" s="98"/>
    </row>
    <row r="58" spans="13:16" s="97" customFormat="1" x14ac:dyDescent="0.25">
      <c r="M58" s="98"/>
      <c r="N58" s="98"/>
      <c r="O58" s="98"/>
      <c r="P58" s="98"/>
    </row>
    <row r="59" spans="13:16" s="97" customFormat="1" x14ac:dyDescent="0.25">
      <c r="M59" s="98"/>
      <c r="N59" s="98"/>
      <c r="O59" s="98"/>
      <c r="P59" s="98"/>
    </row>
    <row r="60" spans="13:16" s="97" customFormat="1" x14ac:dyDescent="0.25">
      <c r="M60" s="98"/>
      <c r="N60" s="98"/>
      <c r="O60" s="98"/>
      <c r="P60" s="98"/>
    </row>
    <row r="61" spans="13:16" s="97" customFormat="1" x14ac:dyDescent="0.25">
      <c r="M61" s="98"/>
      <c r="N61" s="98"/>
      <c r="O61" s="98"/>
      <c r="P61" s="98"/>
    </row>
    <row r="62" spans="13:16" s="97" customFormat="1" x14ac:dyDescent="0.25">
      <c r="M62" s="98"/>
      <c r="N62" s="98"/>
      <c r="O62" s="98"/>
      <c r="P62" s="98"/>
    </row>
    <row r="63" spans="13:16" s="97" customFormat="1" x14ac:dyDescent="0.25">
      <c r="M63" s="98"/>
      <c r="N63" s="98"/>
      <c r="O63" s="98"/>
      <c r="P63" s="98"/>
    </row>
    <row r="64" spans="13:16" s="97" customFormat="1" x14ac:dyDescent="0.25">
      <c r="M64" s="98"/>
      <c r="N64" s="98"/>
      <c r="O64" s="98"/>
      <c r="P64" s="98"/>
    </row>
    <row r="65" spans="13:16" s="97" customFormat="1" x14ac:dyDescent="0.25">
      <c r="M65" s="98"/>
      <c r="N65" s="98"/>
      <c r="O65" s="98"/>
      <c r="P65" s="98"/>
    </row>
    <row r="66" spans="13:16" s="97" customFormat="1" x14ac:dyDescent="0.25">
      <c r="M66" s="98"/>
      <c r="N66" s="98"/>
      <c r="O66" s="98"/>
      <c r="P66" s="98"/>
    </row>
    <row r="67" spans="13:16" s="97" customFormat="1" x14ac:dyDescent="0.25">
      <c r="M67" s="98"/>
      <c r="N67" s="98"/>
      <c r="O67" s="98"/>
      <c r="P67" s="98"/>
    </row>
    <row r="68" spans="13:16" s="97" customFormat="1" x14ac:dyDescent="0.25">
      <c r="M68" s="98"/>
      <c r="N68" s="98"/>
      <c r="O68" s="98"/>
      <c r="P68" s="98"/>
    </row>
    <row r="69" spans="13:16" s="97" customFormat="1" x14ac:dyDescent="0.25">
      <c r="M69" s="98"/>
      <c r="N69" s="98"/>
      <c r="O69" s="98"/>
      <c r="P69" s="98"/>
    </row>
    <row r="70" spans="13:16" s="97" customFormat="1" x14ac:dyDescent="0.25">
      <c r="M70" s="98"/>
      <c r="N70" s="98"/>
      <c r="O70" s="98"/>
      <c r="P70" s="98"/>
    </row>
    <row r="71" spans="13:16" s="97" customFormat="1" x14ac:dyDescent="0.25">
      <c r="M71" s="98"/>
      <c r="N71" s="98"/>
      <c r="O71" s="98"/>
      <c r="P71" s="98"/>
    </row>
    <row r="72" spans="13:16" s="97" customFormat="1" x14ac:dyDescent="0.25">
      <c r="M72" s="98"/>
      <c r="N72" s="98"/>
      <c r="O72" s="98"/>
      <c r="P72" s="98"/>
    </row>
    <row r="73" spans="13:16" s="97" customFormat="1" x14ac:dyDescent="0.25">
      <c r="M73" s="98"/>
      <c r="N73" s="98"/>
      <c r="O73" s="98"/>
      <c r="P73" s="98"/>
    </row>
    <row r="74" spans="13:16" s="97" customFormat="1" x14ac:dyDescent="0.25">
      <c r="M74" s="98"/>
      <c r="N74" s="98"/>
      <c r="O74" s="98"/>
      <c r="P74" s="98"/>
    </row>
    <row r="75" spans="13:16" s="97" customFormat="1" x14ac:dyDescent="0.25">
      <c r="M75" s="98"/>
      <c r="N75" s="98"/>
      <c r="O75" s="98"/>
      <c r="P75" s="98"/>
    </row>
    <row r="76" spans="13:16" s="97" customFormat="1" x14ac:dyDescent="0.25">
      <c r="M76" s="98"/>
      <c r="N76" s="98"/>
      <c r="O76" s="98"/>
      <c r="P76" s="98"/>
    </row>
    <row r="77" spans="13:16" s="97" customFormat="1" x14ac:dyDescent="0.25">
      <c r="M77" s="98"/>
      <c r="N77" s="98"/>
      <c r="O77" s="98"/>
      <c r="P77" s="98"/>
    </row>
    <row r="78" spans="13:16" s="97" customFormat="1" x14ac:dyDescent="0.25">
      <c r="M78" s="98"/>
      <c r="N78" s="98"/>
      <c r="O78" s="98"/>
      <c r="P78" s="98"/>
    </row>
    <row r="79" spans="13:16" s="97" customFormat="1" x14ac:dyDescent="0.25">
      <c r="M79" s="98"/>
      <c r="N79" s="98"/>
      <c r="O79" s="98"/>
      <c r="P79" s="98"/>
    </row>
    <row r="80" spans="13:16" s="97" customFormat="1" x14ac:dyDescent="0.25">
      <c r="M80" s="98"/>
      <c r="N80" s="98"/>
      <c r="O80" s="98"/>
      <c r="P80" s="98"/>
    </row>
    <row r="81" spans="13:16" s="97" customFormat="1" x14ac:dyDescent="0.25">
      <c r="M81" s="98"/>
      <c r="N81" s="98"/>
      <c r="O81" s="98"/>
      <c r="P81" s="98"/>
    </row>
    <row r="82" spans="13:16" s="97" customFormat="1" x14ac:dyDescent="0.25">
      <c r="M82" s="98"/>
      <c r="N82" s="98"/>
      <c r="O82" s="98"/>
      <c r="P82" s="98"/>
    </row>
    <row r="83" spans="13:16" s="97" customFormat="1" x14ac:dyDescent="0.25">
      <c r="M83" s="98"/>
      <c r="N83" s="98"/>
      <c r="O83" s="98"/>
      <c r="P83" s="98"/>
    </row>
    <row r="84" spans="13:16" s="97" customFormat="1" x14ac:dyDescent="0.25">
      <c r="M84" s="98"/>
      <c r="N84" s="98"/>
      <c r="O84" s="98"/>
      <c r="P84" s="98"/>
    </row>
    <row r="85" spans="13:16" s="97" customFormat="1" x14ac:dyDescent="0.25">
      <c r="M85" s="98"/>
      <c r="N85" s="98"/>
      <c r="O85" s="98"/>
      <c r="P85" s="98"/>
    </row>
    <row r="86" spans="13:16" s="97" customFormat="1" x14ac:dyDescent="0.25">
      <c r="M86" s="98"/>
      <c r="N86" s="98"/>
      <c r="O86" s="98"/>
      <c r="P86" s="98"/>
    </row>
    <row r="87" spans="13:16" s="97" customFormat="1" x14ac:dyDescent="0.25">
      <c r="M87" s="98"/>
      <c r="N87" s="98"/>
      <c r="O87" s="98"/>
      <c r="P87" s="98"/>
    </row>
    <row r="88" spans="13:16" s="97" customFormat="1" x14ac:dyDescent="0.25">
      <c r="M88" s="98"/>
      <c r="N88" s="98"/>
      <c r="O88" s="98"/>
      <c r="P88" s="98"/>
    </row>
    <row r="89" spans="13:16" s="97" customFormat="1" x14ac:dyDescent="0.25">
      <c r="M89" s="98"/>
      <c r="N89" s="98"/>
      <c r="O89" s="98"/>
      <c r="P89" s="98"/>
    </row>
    <row r="90" spans="13:16" s="97" customFormat="1" x14ac:dyDescent="0.25">
      <c r="M90" s="98"/>
      <c r="N90" s="98"/>
      <c r="O90" s="98"/>
      <c r="P90" s="98"/>
    </row>
    <row r="91" spans="13:16" s="97" customFormat="1" x14ac:dyDescent="0.25">
      <c r="M91" s="98"/>
      <c r="N91" s="98"/>
      <c r="O91" s="98"/>
      <c r="P91" s="98"/>
    </row>
    <row r="92" spans="13:16" s="97" customFormat="1" x14ac:dyDescent="0.25">
      <c r="M92" s="98"/>
      <c r="N92" s="98"/>
      <c r="O92" s="98"/>
      <c r="P92" s="98"/>
    </row>
    <row r="93" spans="13:16" s="97" customFormat="1" x14ac:dyDescent="0.25">
      <c r="M93" s="98"/>
      <c r="N93" s="98"/>
      <c r="O93" s="98"/>
      <c r="P93" s="98"/>
    </row>
    <row r="94" spans="13:16" s="97" customFormat="1" x14ac:dyDescent="0.25">
      <c r="M94" s="98"/>
      <c r="N94" s="98"/>
      <c r="O94" s="98"/>
      <c r="P94" s="98"/>
    </row>
    <row r="95" spans="13:16" s="97" customFormat="1" x14ac:dyDescent="0.25">
      <c r="M95" s="98"/>
      <c r="N95" s="98"/>
      <c r="O95" s="98"/>
      <c r="P95" s="98"/>
    </row>
    <row r="96" spans="13:16" s="97" customFormat="1" x14ac:dyDescent="0.25">
      <c r="M96" s="98"/>
      <c r="N96" s="98"/>
      <c r="O96" s="98"/>
      <c r="P96" s="98"/>
    </row>
    <row r="97" spans="13:16" s="97" customFormat="1" x14ac:dyDescent="0.25">
      <c r="M97" s="98"/>
      <c r="N97" s="98"/>
      <c r="O97" s="98"/>
      <c r="P97" s="98"/>
    </row>
    <row r="98" spans="13:16" s="97" customFormat="1" x14ac:dyDescent="0.25">
      <c r="M98" s="98"/>
      <c r="N98" s="98"/>
      <c r="O98" s="98"/>
      <c r="P98" s="98"/>
    </row>
    <row r="99" spans="13:16" s="97" customFormat="1" x14ac:dyDescent="0.25">
      <c r="M99" s="98"/>
      <c r="N99" s="98"/>
      <c r="O99" s="98"/>
      <c r="P99" s="98"/>
    </row>
    <row r="100" spans="13:16" s="97" customFormat="1" x14ac:dyDescent="0.25">
      <c r="M100" s="98"/>
      <c r="N100" s="98"/>
      <c r="O100" s="98"/>
      <c r="P100" s="98"/>
    </row>
    <row r="101" spans="13:16" s="97" customFormat="1" x14ac:dyDescent="0.25">
      <c r="M101" s="98"/>
      <c r="N101" s="98"/>
      <c r="O101" s="98"/>
      <c r="P101" s="98"/>
    </row>
    <row r="102" spans="13:16" s="97" customFormat="1" x14ac:dyDescent="0.25">
      <c r="M102" s="98"/>
      <c r="N102" s="98"/>
      <c r="O102" s="98"/>
      <c r="P102" s="98"/>
    </row>
    <row r="103" spans="13:16" s="97" customFormat="1" x14ac:dyDescent="0.25">
      <c r="M103" s="98"/>
      <c r="N103" s="98"/>
      <c r="O103" s="98"/>
      <c r="P103" s="98"/>
    </row>
    <row r="104" spans="13:16" s="97" customFormat="1" x14ac:dyDescent="0.25">
      <c r="M104" s="98"/>
      <c r="N104" s="98"/>
      <c r="O104" s="98"/>
      <c r="P104" s="98"/>
    </row>
    <row r="105" spans="13:16" s="97" customFormat="1" x14ac:dyDescent="0.25">
      <c r="M105" s="98"/>
      <c r="N105" s="98"/>
      <c r="O105" s="98"/>
      <c r="P105" s="98"/>
    </row>
    <row r="106" spans="13:16" s="97" customFormat="1" x14ac:dyDescent="0.25">
      <c r="M106" s="98"/>
      <c r="N106" s="98"/>
      <c r="O106" s="98"/>
      <c r="P106" s="98"/>
    </row>
    <row r="107" spans="13:16" s="97" customFormat="1" x14ac:dyDescent="0.25">
      <c r="M107" s="98"/>
      <c r="N107" s="98"/>
      <c r="O107" s="98"/>
      <c r="P107" s="98"/>
    </row>
    <row r="108" spans="13:16" s="97" customFormat="1" x14ac:dyDescent="0.25">
      <c r="M108" s="98"/>
      <c r="N108" s="98"/>
      <c r="O108" s="98"/>
      <c r="P108" s="98"/>
    </row>
    <row r="109" spans="13:16" s="97" customFormat="1" x14ac:dyDescent="0.25">
      <c r="M109" s="98"/>
      <c r="N109" s="98"/>
      <c r="O109" s="98"/>
      <c r="P109" s="98"/>
    </row>
    <row r="110" spans="13:16" s="97" customFormat="1" x14ac:dyDescent="0.25">
      <c r="M110" s="98"/>
      <c r="N110" s="98"/>
      <c r="O110" s="98"/>
      <c r="P110" s="98"/>
    </row>
    <row r="111" spans="13:16" s="97" customFormat="1" x14ac:dyDescent="0.25">
      <c r="M111" s="98"/>
      <c r="N111" s="98"/>
      <c r="O111" s="98"/>
      <c r="P111" s="98"/>
    </row>
    <row r="112" spans="13:16" s="97" customFormat="1" x14ac:dyDescent="0.25">
      <c r="M112" s="98"/>
      <c r="N112" s="98"/>
      <c r="O112" s="98"/>
      <c r="P112" s="98"/>
    </row>
    <row r="113" spans="13:16" s="97" customFormat="1" x14ac:dyDescent="0.25">
      <c r="M113" s="98"/>
      <c r="N113" s="98"/>
      <c r="O113" s="98"/>
      <c r="P113" s="98"/>
    </row>
    <row r="114" spans="13:16" s="97" customFormat="1" x14ac:dyDescent="0.25">
      <c r="M114" s="98"/>
      <c r="N114" s="98"/>
      <c r="O114" s="98"/>
      <c r="P114" s="98"/>
    </row>
    <row r="115" spans="13:16" s="97" customFormat="1" x14ac:dyDescent="0.25">
      <c r="M115" s="98"/>
      <c r="N115" s="98"/>
      <c r="O115" s="98"/>
      <c r="P115" s="98"/>
    </row>
    <row r="116" spans="13:16" s="97" customFormat="1" x14ac:dyDescent="0.25">
      <c r="M116" s="98"/>
      <c r="N116" s="98"/>
      <c r="O116" s="98"/>
      <c r="P116" s="98"/>
    </row>
    <row r="117" spans="13:16" s="97" customFormat="1" x14ac:dyDescent="0.25">
      <c r="M117" s="98"/>
      <c r="N117" s="98"/>
      <c r="O117" s="98"/>
      <c r="P117" s="98"/>
    </row>
    <row r="118" spans="13:16" s="97" customFormat="1" x14ac:dyDescent="0.25">
      <c r="M118" s="98"/>
      <c r="N118" s="98"/>
      <c r="O118" s="98"/>
      <c r="P118" s="98"/>
    </row>
    <row r="119" spans="13:16" s="97" customFormat="1" x14ac:dyDescent="0.25">
      <c r="M119" s="98"/>
      <c r="N119" s="98"/>
      <c r="O119" s="98"/>
      <c r="P119" s="98"/>
    </row>
    <row r="120" spans="13:16" s="97" customFormat="1" x14ac:dyDescent="0.25">
      <c r="M120" s="98"/>
      <c r="N120" s="98"/>
      <c r="O120" s="98"/>
      <c r="P120" s="98"/>
    </row>
    <row r="121" spans="13:16" s="97" customFormat="1" x14ac:dyDescent="0.25">
      <c r="M121" s="98"/>
      <c r="N121" s="98"/>
      <c r="O121" s="98"/>
      <c r="P121" s="98"/>
    </row>
    <row r="122" spans="13:16" s="97" customFormat="1" x14ac:dyDescent="0.25">
      <c r="M122" s="98"/>
      <c r="N122" s="98"/>
      <c r="O122" s="98"/>
      <c r="P122" s="98"/>
    </row>
    <row r="123" spans="13:16" s="97" customFormat="1" x14ac:dyDescent="0.25">
      <c r="M123" s="98"/>
      <c r="N123" s="98"/>
      <c r="O123" s="98"/>
      <c r="P123" s="98"/>
    </row>
    <row r="124" spans="13:16" s="97" customFormat="1" x14ac:dyDescent="0.25">
      <c r="M124" s="98"/>
      <c r="N124" s="98"/>
      <c r="O124" s="98"/>
      <c r="P124" s="98"/>
    </row>
    <row r="125" spans="13:16" s="97" customFormat="1" x14ac:dyDescent="0.25">
      <c r="M125" s="98"/>
      <c r="N125" s="98"/>
      <c r="O125" s="98"/>
      <c r="P125" s="98"/>
    </row>
    <row r="126" spans="13:16" s="97" customFormat="1" x14ac:dyDescent="0.25">
      <c r="M126" s="98"/>
      <c r="N126" s="98"/>
      <c r="O126" s="98"/>
      <c r="P126" s="98"/>
    </row>
    <row r="127" spans="13:16" s="97" customFormat="1" x14ac:dyDescent="0.25">
      <c r="M127" s="98"/>
      <c r="N127" s="98"/>
      <c r="O127" s="98"/>
      <c r="P127" s="98"/>
    </row>
    <row r="128" spans="13:16" s="97" customFormat="1" x14ac:dyDescent="0.25">
      <c r="M128" s="98"/>
      <c r="N128" s="98"/>
      <c r="O128" s="98"/>
      <c r="P128" s="98"/>
    </row>
    <row r="129" spans="12:16" s="97" customFormat="1" x14ac:dyDescent="0.25">
      <c r="M129" s="98"/>
      <c r="N129" s="98"/>
      <c r="O129" s="98"/>
      <c r="P129" s="98"/>
    </row>
    <row r="130" spans="12:16" s="97" customFormat="1" x14ac:dyDescent="0.25">
      <c r="M130" s="98"/>
      <c r="N130" s="98"/>
      <c r="O130" s="98"/>
      <c r="P130" s="98"/>
    </row>
    <row r="131" spans="12:16" s="97" customFormat="1" x14ac:dyDescent="0.25">
      <c r="M131" s="98"/>
      <c r="N131" s="98"/>
      <c r="O131" s="98"/>
      <c r="P131" s="98"/>
    </row>
    <row r="132" spans="12:16" s="97" customFormat="1" x14ac:dyDescent="0.25">
      <c r="M132" s="98"/>
      <c r="N132" s="98"/>
      <c r="O132" s="98"/>
      <c r="P132" s="98"/>
    </row>
    <row r="133" spans="12:16" s="97" customFormat="1" x14ac:dyDescent="0.25">
      <c r="M133" s="98"/>
      <c r="N133" s="98"/>
      <c r="O133" s="98"/>
      <c r="P133" s="98"/>
    </row>
    <row r="134" spans="12:16" s="97" customFormat="1" x14ac:dyDescent="0.25">
      <c r="M134" s="98"/>
      <c r="N134" s="98"/>
      <c r="O134" s="98"/>
      <c r="P134" s="98"/>
    </row>
    <row r="135" spans="12:16" s="97" customFormat="1" x14ac:dyDescent="0.25">
      <c r="M135" s="98"/>
      <c r="N135" s="98"/>
      <c r="O135" s="98"/>
      <c r="P135" s="98"/>
    </row>
    <row r="136" spans="12:16" s="97" customFormat="1" x14ac:dyDescent="0.25">
      <c r="M136" s="98"/>
      <c r="N136" s="98"/>
      <c r="O136" s="98"/>
      <c r="P136" s="98"/>
    </row>
    <row r="137" spans="12:16" s="97" customFormat="1" x14ac:dyDescent="0.25">
      <c r="M137" s="98"/>
      <c r="N137" s="98"/>
      <c r="O137" s="98"/>
      <c r="P137" s="98"/>
    </row>
    <row r="138" spans="12:16" s="97" customFormat="1" x14ac:dyDescent="0.25">
      <c r="M138" s="98"/>
      <c r="N138" s="98"/>
      <c r="O138" s="98"/>
      <c r="P138" s="98"/>
    </row>
    <row r="139" spans="12:16" s="97" customFormat="1" x14ac:dyDescent="0.25">
      <c r="M139" s="98"/>
      <c r="N139" s="98"/>
      <c r="O139" s="98"/>
      <c r="P139" s="98"/>
    </row>
    <row r="140" spans="12:16" s="97" customFormat="1" x14ac:dyDescent="0.25">
      <c r="M140" s="98"/>
      <c r="N140" s="98"/>
      <c r="O140" s="98"/>
      <c r="P140" s="98"/>
    </row>
    <row r="141" spans="12:16" s="97" customFormat="1" x14ac:dyDescent="0.25">
      <c r="M141" s="98"/>
      <c r="N141" s="98"/>
      <c r="O141" s="98"/>
      <c r="P141" s="98"/>
    </row>
    <row r="142" spans="12:16" s="97" customFormat="1" x14ac:dyDescent="0.25">
      <c r="L142" s="118"/>
      <c r="M142" s="98"/>
      <c r="N142" s="98"/>
      <c r="O142" s="98"/>
      <c r="P142" s="98"/>
    </row>
  </sheetData>
  <mergeCells count="32">
    <mergeCell ref="F4:F5"/>
    <mergeCell ref="M23:N23"/>
    <mergeCell ref="O23:P23"/>
    <mergeCell ref="A4:A5"/>
    <mergeCell ref="B4:B5"/>
    <mergeCell ref="C4:C5"/>
    <mergeCell ref="D4:D5"/>
    <mergeCell ref="E4:E5"/>
    <mergeCell ref="A16:A21"/>
    <mergeCell ref="B16:B21"/>
    <mergeCell ref="C16:C21"/>
    <mergeCell ref="D16:D21"/>
    <mergeCell ref="E16:E21"/>
    <mergeCell ref="F16:F21"/>
    <mergeCell ref="G16:G21"/>
    <mergeCell ref="J16:J21"/>
    <mergeCell ref="Q4:Q5"/>
    <mergeCell ref="R4:R5"/>
    <mergeCell ref="G4:G5"/>
    <mergeCell ref="H4:I4"/>
    <mergeCell ref="J4:J5"/>
    <mergeCell ref="K4:L4"/>
    <mergeCell ref="M4:N4"/>
    <mergeCell ref="O4:P4"/>
    <mergeCell ref="Q16:Q21"/>
    <mergeCell ref="R16:R21"/>
    <mergeCell ref="K16:K21"/>
    <mergeCell ref="L16:L21"/>
    <mergeCell ref="M16:M21"/>
    <mergeCell ref="N16:N21"/>
    <mergeCell ref="O16:O21"/>
    <mergeCell ref="P16:P2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S103"/>
  <sheetViews>
    <sheetView zoomScale="70" zoomScaleNormal="70" workbookViewId="0">
      <selection activeCell="A3" sqref="A3"/>
    </sheetView>
  </sheetViews>
  <sheetFormatPr defaultRowHeight="15" x14ac:dyDescent="0.25"/>
  <cols>
    <col min="1" max="1" width="9" customWidth="1"/>
    <col min="5" max="5" width="29.5703125" customWidth="1"/>
    <col min="6" max="6" width="35.5703125" customWidth="1"/>
    <col min="7" max="7" width="22.7109375" customWidth="1"/>
    <col min="8" max="8" width="18.7109375" customWidth="1"/>
    <col min="9" max="9" width="11.5703125" customWidth="1"/>
    <col min="10" max="10" width="26" customWidth="1"/>
    <col min="12" max="12" width="12.7109375" customWidth="1"/>
    <col min="13" max="13" width="13.42578125" customWidth="1"/>
    <col min="14" max="14" width="14.85546875" customWidth="1"/>
    <col min="15" max="15" width="13.28515625" customWidth="1"/>
    <col min="16" max="16" width="15.28515625" customWidth="1"/>
    <col min="17" max="17" width="22.140625" customWidth="1"/>
    <col min="18" max="18" width="15.140625" customWidth="1"/>
  </cols>
  <sheetData>
    <row r="2" spans="1:19" x14ac:dyDescent="0.25">
      <c r="A2" s="91" t="s">
        <v>3478</v>
      </c>
      <c r="B2" s="90"/>
      <c r="C2" s="90"/>
      <c r="D2" s="90"/>
      <c r="E2" s="90"/>
      <c r="F2" s="90"/>
      <c r="G2" s="90"/>
      <c r="H2" s="90"/>
      <c r="I2" s="90"/>
      <c r="J2" s="90"/>
      <c r="K2" s="90"/>
      <c r="L2" s="90"/>
      <c r="M2" s="90"/>
      <c r="N2" s="90"/>
      <c r="O2" s="90"/>
      <c r="P2" s="90"/>
      <c r="Q2" s="90"/>
      <c r="R2" s="90"/>
      <c r="S2" s="90"/>
    </row>
    <row r="4" spans="1:19" ht="54"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x14ac:dyDescent="0.25">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x14ac:dyDescent="0.25">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11" customFormat="1" ht="268.5" customHeight="1" x14ac:dyDescent="0.25">
      <c r="A7" s="564">
        <v>1</v>
      </c>
      <c r="B7" s="9">
        <v>1</v>
      </c>
      <c r="C7" s="9">
        <v>4</v>
      </c>
      <c r="D7" s="519">
        <v>5</v>
      </c>
      <c r="E7" s="546" t="s">
        <v>359</v>
      </c>
      <c r="F7" s="519" t="s">
        <v>360</v>
      </c>
      <c r="G7" s="519" t="s">
        <v>361</v>
      </c>
      <c r="H7" s="528" t="s">
        <v>362</v>
      </c>
      <c r="I7" s="13" t="s">
        <v>363</v>
      </c>
      <c r="J7" s="519" t="s">
        <v>364</v>
      </c>
      <c r="K7" s="528" t="s">
        <v>365</v>
      </c>
      <c r="L7" s="528"/>
      <c r="M7" s="529">
        <v>24100</v>
      </c>
      <c r="N7" s="529"/>
      <c r="O7" s="529">
        <v>24100</v>
      </c>
      <c r="P7" s="529"/>
      <c r="Q7" s="519" t="s">
        <v>366</v>
      </c>
      <c r="R7" s="519" t="s">
        <v>367</v>
      </c>
      <c r="S7" s="10"/>
    </row>
    <row r="8" spans="1:19" ht="279" customHeight="1" x14ac:dyDescent="0.25">
      <c r="A8" s="103">
        <v>2</v>
      </c>
      <c r="B8" s="103">
        <v>1</v>
      </c>
      <c r="C8" s="103">
        <v>4</v>
      </c>
      <c r="D8" s="104">
        <v>5</v>
      </c>
      <c r="E8" s="104" t="s">
        <v>368</v>
      </c>
      <c r="F8" s="104" t="s">
        <v>369</v>
      </c>
      <c r="G8" s="104" t="s">
        <v>173</v>
      </c>
      <c r="H8" s="105" t="s">
        <v>208</v>
      </c>
      <c r="I8" s="106" t="s">
        <v>110</v>
      </c>
      <c r="J8" s="104" t="s">
        <v>209</v>
      </c>
      <c r="K8" s="105" t="s">
        <v>210</v>
      </c>
      <c r="L8" s="105"/>
      <c r="M8" s="107">
        <v>24216</v>
      </c>
      <c r="N8" s="107"/>
      <c r="O8" s="107">
        <v>20716</v>
      </c>
      <c r="P8" s="107"/>
      <c r="Q8" s="104" t="s">
        <v>211</v>
      </c>
      <c r="R8" s="104" t="s">
        <v>212</v>
      </c>
      <c r="S8" s="95"/>
    </row>
    <row r="9" spans="1:19" s="177" customFormat="1" ht="85.5" customHeight="1" x14ac:dyDescent="0.25">
      <c r="A9" s="102">
        <v>3</v>
      </c>
      <c r="B9" s="508">
        <v>1</v>
      </c>
      <c r="C9" s="508">
        <v>4</v>
      </c>
      <c r="D9" s="509">
        <v>2</v>
      </c>
      <c r="E9" s="509" t="s">
        <v>370</v>
      </c>
      <c r="F9" s="509" t="s">
        <v>371</v>
      </c>
      <c r="G9" s="509" t="s">
        <v>372</v>
      </c>
      <c r="H9" s="511" t="s">
        <v>373</v>
      </c>
      <c r="I9" s="310" t="s">
        <v>374</v>
      </c>
      <c r="J9" s="509" t="s">
        <v>375</v>
      </c>
      <c r="K9" s="511" t="s">
        <v>376</v>
      </c>
      <c r="L9" s="511"/>
      <c r="M9" s="512">
        <v>85000</v>
      </c>
      <c r="N9" s="512"/>
      <c r="O9" s="512">
        <v>85000</v>
      </c>
      <c r="P9" s="512"/>
      <c r="Q9" s="509" t="s">
        <v>366</v>
      </c>
      <c r="R9" s="509" t="s">
        <v>451</v>
      </c>
      <c r="S9" s="176"/>
    </row>
    <row r="10" spans="1:19" s="177" customFormat="1" ht="98.25" customHeight="1" x14ac:dyDescent="0.25">
      <c r="A10" s="508">
        <v>4</v>
      </c>
      <c r="B10" s="508">
        <v>1</v>
      </c>
      <c r="C10" s="508">
        <v>4</v>
      </c>
      <c r="D10" s="509">
        <v>5</v>
      </c>
      <c r="E10" s="509" t="s">
        <v>377</v>
      </c>
      <c r="F10" s="509" t="s">
        <v>378</v>
      </c>
      <c r="G10" s="509" t="s">
        <v>379</v>
      </c>
      <c r="H10" s="509" t="s">
        <v>380</v>
      </c>
      <c r="I10" s="310" t="s">
        <v>151</v>
      </c>
      <c r="J10" s="509" t="s">
        <v>381</v>
      </c>
      <c r="K10" s="511" t="s">
        <v>376</v>
      </c>
      <c r="L10" s="511"/>
      <c r="M10" s="512">
        <v>8500</v>
      </c>
      <c r="N10" s="512"/>
      <c r="O10" s="512">
        <v>8500</v>
      </c>
      <c r="P10" s="512"/>
      <c r="Q10" s="509" t="s">
        <v>366</v>
      </c>
      <c r="R10" s="509" t="s">
        <v>451</v>
      </c>
      <c r="S10" s="176"/>
    </row>
    <row r="11" spans="1:19" s="11" customFormat="1" ht="87.75" customHeight="1" x14ac:dyDescent="0.25">
      <c r="A11" s="508">
        <v>5</v>
      </c>
      <c r="B11" s="508">
        <v>1</v>
      </c>
      <c r="C11" s="508">
        <v>4</v>
      </c>
      <c r="D11" s="509">
        <v>5</v>
      </c>
      <c r="E11" s="509" t="s">
        <v>382</v>
      </c>
      <c r="F11" s="509" t="s">
        <v>383</v>
      </c>
      <c r="G11" s="509" t="s">
        <v>379</v>
      </c>
      <c r="H11" s="509" t="s">
        <v>380</v>
      </c>
      <c r="I11" s="310" t="s">
        <v>384</v>
      </c>
      <c r="J11" s="509" t="s">
        <v>385</v>
      </c>
      <c r="K11" s="511" t="s">
        <v>376</v>
      </c>
      <c r="L11" s="511"/>
      <c r="M11" s="512">
        <v>7500</v>
      </c>
      <c r="N11" s="512"/>
      <c r="O11" s="512">
        <v>7500</v>
      </c>
      <c r="P11" s="512"/>
      <c r="Q11" s="509" t="s">
        <v>366</v>
      </c>
      <c r="R11" s="509" t="s">
        <v>451</v>
      </c>
    </row>
    <row r="12" spans="1:19" s="11" customFormat="1" ht="95.25" customHeight="1" x14ac:dyDescent="0.25">
      <c r="A12" s="508">
        <v>6</v>
      </c>
      <c r="B12" s="508">
        <v>1</v>
      </c>
      <c r="C12" s="508">
        <v>4</v>
      </c>
      <c r="D12" s="509">
        <v>2</v>
      </c>
      <c r="E12" s="509" t="s">
        <v>386</v>
      </c>
      <c r="F12" s="509" t="s">
        <v>387</v>
      </c>
      <c r="G12" s="509" t="s">
        <v>379</v>
      </c>
      <c r="H12" s="509" t="s">
        <v>379</v>
      </c>
      <c r="I12" s="310" t="s">
        <v>384</v>
      </c>
      <c r="J12" s="509" t="s">
        <v>388</v>
      </c>
      <c r="K12" s="511" t="s">
        <v>376</v>
      </c>
      <c r="L12" s="511"/>
      <c r="M12" s="512">
        <v>7500</v>
      </c>
      <c r="N12" s="512"/>
      <c r="O12" s="512">
        <v>7500</v>
      </c>
      <c r="P12" s="512"/>
      <c r="Q12" s="509" t="s">
        <v>366</v>
      </c>
      <c r="R12" s="509" t="s">
        <v>451</v>
      </c>
    </row>
    <row r="13" spans="1:19" x14ac:dyDescent="0.25">
      <c r="M13" s="98"/>
      <c r="N13" s="98"/>
      <c r="O13" s="98"/>
      <c r="P13" s="98"/>
    </row>
    <row r="14" spans="1:19" x14ac:dyDescent="0.25">
      <c r="L14" s="526"/>
      <c r="M14" s="757" t="s">
        <v>618</v>
      </c>
      <c r="N14" s="757"/>
      <c r="O14" s="757" t="s">
        <v>619</v>
      </c>
      <c r="P14" s="758"/>
    </row>
    <row r="15" spans="1:19" x14ac:dyDescent="0.25">
      <c r="L15" s="526"/>
      <c r="M15" s="568" t="s">
        <v>620</v>
      </c>
      <c r="N15" s="464" t="s">
        <v>621</v>
      </c>
      <c r="O15" s="485" t="s">
        <v>620</v>
      </c>
      <c r="P15" s="464" t="s">
        <v>621</v>
      </c>
    </row>
    <row r="16" spans="1:19" x14ac:dyDescent="0.25">
      <c r="L16" s="556"/>
      <c r="M16" s="569">
        <v>5</v>
      </c>
      <c r="N16" s="179">
        <v>132600</v>
      </c>
      <c r="O16" s="180">
        <v>1</v>
      </c>
      <c r="P16" s="181">
        <v>20716</v>
      </c>
    </row>
    <row r="17" spans="13:16" x14ac:dyDescent="0.25">
      <c r="M17" s="98"/>
      <c r="N17" s="98"/>
      <c r="O17" s="98"/>
      <c r="P17" s="98"/>
    </row>
    <row r="18" spans="13:16" x14ac:dyDescent="0.25">
      <c r="M18" s="98"/>
      <c r="N18" s="98"/>
      <c r="O18" s="98"/>
      <c r="P18" s="98"/>
    </row>
    <row r="19" spans="13:16" x14ac:dyDescent="0.25">
      <c r="M19" s="98"/>
      <c r="N19" s="98"/>
      <c r="O19" s="98"/>
      <c r="P19" s="98"/>
    </row>
    <row r="20" spans="13:16" x14ac:dyDescent="0.25">
      <c r="M20" s="98"/>
      <c r="N20" s="98"/>
      <c r="O20" s="98"/>
      <c r="P20" s="98"/>
    </row>
    <row r="21" spans="13:16" x14ac:dyDescent="0.25">
      <c r="M21" s="98"/>
      <c r="N21" s="98"/>
      <c r="O21" s="98"/>
      <c r="P21" s="98"/>
    </row>
    <row r="22" spans="13:16" ht="10.5" customHeight="1" x14ac:dyDescent="0.25">
      <c r="M22" s="98"/>
      <c r="N22" s="98"/>
      <c r="O22" s="98"/>
      <c r="P22" s="98"/>
    </row>
    <row r="23" spans="13:16" x14ac:dyDescent="0.25">
      <c r="M23" s="98"/>
      <c r="N23" s="98"/>
      <c r="O23" s="98"/>
      <c r="P23" s="98"/>
    </row>
    <row r="24" spans="13:16" x14ac:dyDescent="0.25">
      <c r="M24" s="98"/>
      <c r="N24" s="98"/>
      <c r="O24" s="98"/>
      <c r="P24" s="98"/>
    </row>
    <row r="25" spans="13:16" x14ac:dyDescent="0.25">
      <c r="M25" s="98"/>
      <c r="N25" s="98"/>
      <c r="O25" s="98"/>
      <c r="P25" s="98"/>
    </row>
    <row r="26" spans="13:16" x14ac:dyDescent="0.25">
      <c r="M26" s="98"/>
      <c r="N26" s="98"/>
      <c r="O26" s="98"/>
      <c r="P26" s="98"/>
    </row>
    <row r="27" spans="13:16" x14ac:dyDescent="0.25">
      <c r="M27" s="98"/>
      <c r="N27" s="98"/>
      <c r="O27" s="98"/>
      <c r="P27" s="98"/>
    </row>
    <row r="28" spans="13:16" x14ac:dyDescent="0.25">
      <c r="M28" s="98"/>
      <c r="N28" s="98"/>
      <c r="O28" s="98"/>
      <c r="P28" s="98"/>
    </row>
    <row r="29" spans="13:16" x14ac:dyDescent="0.25">
      <c r="M29" s="98"/>
      <c r="N29" s="98"/>
      <c r="O29" s="98"/>
      <c r="P29" s="98"/>
    </row>
    <row r="30" spans="13:16" x14ac:dyDescent="0.25">
      <c r="M30" s="98"/>
      <c r="N30" s="98"/>
      <c r="O30" s="98"/>
      <c r="P30" s="98"/>
    </row>
    <row r="31" spans="13:16" x14ac:dyDescent="0.25">
      <c r="M31" s="98"/>
      <c r="N31" s="98"/>
      <c r="O31" s="98"/>
      <c r="P31" s="98"/>
    </row>
    <row r="32" spans="13:16" x14ac:dyDescent="0.25">
      <c r="M32" s="98"/>
      <c r="N32" s="98"/>
      <c r="O32" s="98"/>
      <c r="P32" s="98"/>
    </row>
    <row r="33" spans="13:16" x14ac:dyDescent="0.25">
      <c r="M33" s="98"/>
      <c r="N33" s="98"/>
      <c r="O33" s="98"/>
      <c r="P33" s="98"/>
    </row>
    <row r="34" spans="13:16" x14ac:dyDescent="0.25">
      <c r="M34" s="98"/>
      <c r="N34" s="98"/>
      <c r="O34" s="98"/>
      <c r="P34" s="98"/>
    </row>
    <row r="35" spans="13:16" x14ac:dyDescent="0.25">
      <c r="M35" s="98"/>
      <c r="N35" s="98"/>
      <c r="O35" s="98"/>
      <c r="P35" s="98"/>
    </row>
    <row r="36" spans="13:16" x14ac:dyDescent="0.25">
      <c r="M36" s="98"/>
      <c r="N36" s="98"/>
      <c r="O36" s="98"/>
      <c r="P36" s="98"/>
    </row>
    <row r="37" spans="13:16" x14ac:dyDescent="0.25">
      <c r="M37" s="98"/>
      <c r="N37" s="98"/>
      <c r="O37" s="98"/>
      <c r="P37" s="98"/>
    </row>
    <row r="38" spans="13:16" x14ac:dyDescent="0.25">
      <c r="M38" s="98"/>
      <c r="N38" s="98"/>
      <c r="O38" s="98"/>
      <c r="P38" s="98"/>
    </row>
    <row r="39" spans="13:16" x14ac:dyDescent="0.25">
      <c r="M39" s="98"/>
      <c r="N39" s="98"/>
      <c r="O39" s="98"/>
      <c r="P39" s="98"/>
    </row>
    <row r="40" spans="13:16" x14ac:dyDescent="0.25">
      <c r="M40" s="98"/>
      <c r="N40" s="98"/>
      <c r="O40" s="98"/>
      <c r="P40" s="98"/>
    </row>
    <row r="41" spans="13:16" x14ac:dyDescent="0.25">
      <c r="M41" s="98"/>
      <c r="N41" s="98"/>
      <c r="O41" s="98"/>
      <c r="P41" s="98"/>
    </row>
    <row r="42" spans="13:16" x14ac:dyDescent="0.25">
      <c r="M42" s="98"/>
      <c r="N42" s="98"/>
      <c r="O42" s="98"/>
      <c r="P42" s="98"/>
    </row>
    <row r="43" spans="13:16" x14ac:dyDescent="0.25">
      <c r="M43" s="98"/>
      <c r="N43" s="98"/>
      <c r="O43" s="98"/>
      <c r="P43" s="98"/>
    </row>
    <row r="44" spans="13:16" x14ac:dyDescent="0.25">
      <c r="M44" s="98"/>
      <c r="N44" s="98"/>
      <c r="O44" s="98"/>
      <c r="P44" s="98"/>
    </row>
    <row r="45" spans="13:16" x14ac:dyDescent="0.25">
      <c r="M45" s="98"/>
      <c r="N45" s="98"/>
      <c r="O45" s="98"/>
      <c r="P45" s="98"/>
    </row>
    <row r="46" spans="13:16" x14ac:dyDescent="0.25">
      <c r="M46" s="98"/>
      <c r="N46" s="98"/>
      <c r="O46" s="98"/>
      <c r="P46" s="98"/>
    </row>
    <row r="47" spans="13:16" x14ac:dyDescent="0.25">
      <c r="M47" s="98"/>
      <c r="N47" s="98"/>
      <c r="O47" s="98"/>
      <c r="P47" s="98"/>
    </row>
    <row r="48" spans="13:16" x14ac:dyDescent="0.25">
      <c r="M48" s="98"/>
      <c r="N48" s="98"/>
      <c r="O48" s="98"/>
      <c r="P48" s="98"/>
    </row>
    <row r="49" spans="13:16" x14ac:dyDescent="0.25">
      <c r="M49" s="98"/>
      <c r="N49" s="98"/>
      <c r="O49" s="98"/>
      <c r="P49" s="98"/>
    </row>
    <row r="50" spans="13:16" x14ac:dyDescent="0.25">
      <c r="M50" s="98"/>
      <c r="N50" s="98"/>
      <c r="O50" s="98"/>
      <c r="P50" s="98"/>
    </row>
    <row r="51" spans="13:16" x14ac:dyDescent="0.25">
      <c r="M51" s="98"/>
      <c r="N51" s="98"/>
      <c r="O51" s="98"/>
      <c r="P51" s="98"/>
    </row>
    <row r="52" spans="13:16" x14ac:dyDescent="0.25">
      <c r="M52" s="98"/>
      <c r="N52" s="98"/>
      <c r="O52" s="98"/>
      <c r="P52" s="98"/>
    </row>
    <row r="53" spans="13:16" x14ac:dyDescent="0.25">
      <c r="M53" s="98"/>
      <c r="N53" s="98"/>
      <c r="O53" s="98"/>
      <c r="P53" s="98"/>
    </row>
    <row r="54" spans="13:16" x14ac:dyDescent="0.25">
      <c r="M54" s="98"/>
      <c r="N54" s="98"/>
      <c r="O54" s="98"/>
      <c r="P54" s="98"/>
    </row>
    <row r="55" spans="13:16" x14ac:dyDescent="0.25">
      <c r="M55" s="98"/>
      <c r="N55" s="98"/>
      <c r="O55" s="98"/>
      <c r="P55" s="98"/>
    </row>
    <row r="56" spans="13:16" x14ac:dyDescent="0.25">
      <c r="M56" s="98"/>
      <c r="N56" s="98"/>
      <c r="O56" s="98"/>
      <c r="P56" s="98"/>
    </row>
    <row r="57" spans="13:16" x14ac:dyDescent="0.25">
      <c r="M57" s="98"/>
      <c r="N57" s="98"/>
      <c r="O57" s="98"/>
      <c r="P57" s="98"/>
    </row>
    <row r="58" spans="13:16" x14ac:dyDescent="0.25">
      <c r="M58" s="98"/>
      <c r="N58" s="98"/>
      <c r="O58" s="98"/>
      <c r="P58" s="98"/>
    </row>
    <row r="59" spans="13:16" x14ac:dyDescent="0.25">
      <c r="M59" s="98"/>
      <c r="N59" s="98"/>
      <c r="O59" s="98"/>
      <c r="P59" s="98"/>
    </row>
    <row r="60" spans="13:16" x14ac:dyDescent="0.25">
      <c r="M60" s="98"/>
      <c r="N60" s="98"/>
      <c r="O60" s="98"/>
      <c r="P60" s="98"/>
    </row>
    <row r="61" spans="13:16" x14ac:dyDescent="0.25">
      <c r="M61" s="98"/>
      <c r="N61" s="98"/>
      <c r="O61" s="98"/>
      <c r="P61" s="98"/>
    </row>
    <row r="62" spans="13:16" x14ac:dyDescent="0.25">
      <c r="M62" s="98"/>
      <c r="N62" s="98"/>
      <c r="O62" s="98"/>
      <c r="P62" s="98"/>
    </row>
    <row r="63" spans="13:16" x14ac:dyDescent="0.25">
      <c r="M63" s="98"/>
      <c r="N63" s="98"/>
      <c r="O63" s="98"/>
      <c r="P63" s="98"/>
    </row>
    <row r="64" spans="13:16" x14ac:dyDescent="0.25">
      <c r="M64" s="98"/>
      <c r="N64" s="98"/>
      <c r="O64" s="98"/>
      <c r="P64" s="98"/>
    </row>
    <row r="65" spans="13:16" x14ac:dyDescent="0.25">
      <c r="M65" s="98"/>
      <c r="N65" s="98"/>
      <c r="O65" s="98"/>
      <c r="P65" s="98"/>
    </row>
    <row r="66" spans="13:16" x14ac:dyDescent="0.25">
      <c r="M66" s="98"/>
      <c r="N66" s="98"/>
      <c r="O66" s="98"/>
      <c r="P66" s="98"/>
    </row>
    <row r="67" spans="13:16" x14ac:dyDescent="0.25">
      <c r="M67" s="98"/>
      <c r="N67" s="98"/>
      <c r="O67" s="98"/>
      <c r="P67" s="98"/>
    </row>
    <row r="68" spans="13:16" x14ac:dyDescent="0.25">
      <c r="M68" s="98"/>
      <c r="N68" s="98"/>
      <c r="O68" s="98"/>
      <c r="P68" s="98"/>
    </row>
    <row r="69" spans="13:16" x14ac:dyDescent="0.25">
      <c r="M69" s="98"/>
      <c r="N69" s="98"/>
      <c r="O69" s="98"/>
      <c r="P69" s="98"/>
    </row>
    <row r="70" spans="13:16" x14ac:dyDescent="0.25">
      <c r="M70" s="98"/>
      <c r="N70" s="98"/>
      <c r="O70" s="98"/>
      <c r="P70" s="98"/>
    </row>
    <row r="71" spans="13:16" x14ac:dyDescent="0.25">
      <c r="M71" s="98"/>
      <c r="N71" s="98"/>
      <c r="O71" s="98"/>
      <c r="P71" s="98"/>
    </row>
    <row r="72" spans="13:16" x14ac:dyDescent="0.25">
      <c r="M72" s="98"/>
      <c r="N72" s="98"/>
      <c r="O72" s="98"/>
      <c r="P72" s="98"/>
    </row>
    <row r="73" spans="13:16" x14ac:dyDescent="0.25">
      <c r="M73" s="98"/>
      <c r="N73" s="98"/>
      <c r="O73" s="98"/>
      <c r="P73" s="98"/>
    </row>
    <row r="74" spans="13:16" x14ac:dyDescent="0.25">
      <c r="M74" s="98"/>
      <c r="N74" s="98"/>
      <c r="O74" s="98"/>
      <c r="P74" s="98"/>
    </row>
    <row r="75" spans="13:16" x14ac:dyDescent="0.25">
      <c r="M75" s="98"/>
      <c r="N75" s="98"/>
      <c r="O75" s="98"/>
      <c r="P75" s="98"/>
    </row>
    <row r="76" spans="13:16" x14ac:dyDescent="0.25">
      <c r="M76" s="98"/>
      <c r="N76" s="98"/>
      <c r="O76" s="98"/>
      <c r="P76" s="98"/>
    </row>
    <row r="77" spans="13:16" x14ac:dyDescent="0.25">
      <c r="M77" s="98"/>
      <c r="N77" s="98"/>
      <c r="O77" s="98"/>
      <c r="P77" s="98"/>
    </row>
    <row r="78" spans="13:16" x14ac:dyDescent="0.25">
      <c r="M78" s="98"/>
      <c r="N78" s="98"/>
      <c r="O78" s="98"/>
      <c r="P78" s="98"/>
    </row>
    <row r="79" spans="13:16" x14ac:dyDescent="0.25">
      <c r="M79" s="98"/>
      <c r="N79" s="98"/>
      <c r="O79" s="98"/>
      <c r="P79" s="98"/>
    </row>
    <row r="80" spans="13:16" x14ac:dyDescent="0.25">
      <c r="M80" s="98"/>
      <c r="N80" s="98"/>
      <c r="O80" s="98"/>
      <c r="P80" s="98"/>
    </row>
    <row r="81" spans="13:16" x14ac:dyDescent="0.25">
      <c r="M81" s="98"/>
      <c r="N81" s="98"/>
      <c r="O81" s="98"/>
      <c r="P81" s="98"/>
    </row>
    <row r="82" spans="13:16" x14ac:dyDescent="0.25">
      <c r="M82" s="98"/>
      <c r="N82" s="98"/>
      <c r="O82" s="98"/>
      <c r="P82" s="98"/>
    </row>
    <row r="83" spans="13:16" x14ac:dyDescent="0.25">
      <c r="M83" s="98"/>
      <c r="N83" s="98"/>
      <c r="O83" s="98"/>
      <c r="P83" s="98"/>
    </row>
    <row r="84" spans="13:16" x14ac:dyDescent="0.25">
      <c r="M84" s="98"/>
      <c r="N84" s="98"/>
      <c r="O84" s="98"/>
      <c r="P84" s="98"/>
    </row>
    <row r="85" spans="13:16" x14ac:dyDescent="0.25">
      <c r="M85" s="98"/>
      <c r="N85" s="98"/>
      <c r="O85" s="98"/>
      <c r="P85" s="98"/>
    </row>
    <row r="86" spans="13:16" x14ac:dyDescent="0.25">
      <c r="M86" s="98"/>
      <c r="N86" s="98"/>
      <c r="O86" s="98"/>
      <c r="P86" s="98"/>
    </row>
    <row r="87" spans="13:16" x14ac:dyDescent="0.25">
      <c r="M87" s="98"/>
      <c r="N87" s="98"/>
      <c r="O87" s="98"/>
      <c r="P87" s="98"/>
    </row>
    <row r="88" spans="13:16" x14ac:dyDescent="0.25">
      <c r="M88" s="98"/>
      <c r="N88" s="98"/>
      <c r="O88" s="98"/>
      <c r="P88" s="98"/>
    </row>
    <row r="89" spans="13:16" x14ac:dyDescent="0.25">
      <c r="M89" s="98"/>
      <c r="N89" s="98"/>
      <c r="O89" s="98"/>
      <c r="P89" s="98"/>
    </row>
    <row r="90" spans="13:16" x14ac:dyDescent="0.25">
      <c r="M90" s="98"/>
      <c r="N90" s="98"/>
      <c r="O90" s="98"/>
      <c r="P90" s="98"/>
    </row>
    <row r="91" spans="13:16" x14ac:dyDescent="0.25">
      <c r="M91" s="98"/>
      <c r="N91" s="98"/>
      <c r="O91" s="98"/>
      <c r="P91" s="98"/>
    </row>
    <row r="92" spans="13:16" x14ac:dyDescent="0.25">
      <c r="M92" s="98"/>
      <c r="N92" s="98"/>
      <c r="O92" s="98"/>
      <c r="P92" s="98"/>
    </row>
    <row r="93" spans="13:16" x14ac:dyDescent="0.25">
      <c r="M93" s="98"/>
      <c r="N93" s="98"/>
      <c r="O93" s="98"/>
      <c r="P93" s="98"/>
    </row>
    <row r="94" spans="13:16" x14ac:dyDescent="0.25">
      <c r="M94" s="98"/>
      <c r="N94" s="98"/>
      <c r="O94" s="98"/>
      <c r="P94" s="98"/>
    </row>
    <row r="95" spans="13:16" x14ac:dyDescent="0.25">
      <c r="M95" s="98"/>
      <c r="N95" s="98"/>
      <c r="O95" s="98"/>
      <c r="P95" s="98"/>
    </row>
    <row r="96" spans="13:16" x14ac:dyDescent="0.25">
      <c r="M96" s="98"/>
      <c r="N96" s="98"/>
      <c r="O96" s="98"/>
      <c r="P96" s="98"/>
    </row>
    <row r="97" spans="12:16" x14ac:dyDescent="0.25">
      <c r="M97" s="98"/>
      <c r="N97" s="98"/>
      <c r="O97" s="98"/>
      <c r="P97" s="98"/>
    </row>
    <row r="98" spans="12:16" x14ac:dyDescent="0.25">
      <c r="M98" s="98"/>
      <c r="N98" s="98"/>
      <c r="O98" s="98"/>
      <c r="P98" s="98"/>
    </row>
    <row r="99" spans="12:16" x14ac:dyDescent="0.25">
      <c r="M99" s="98"/>
      <c r="N99" s="98"/>
      <c r="O99" s="98"/>
      <c r="P99" s="98"/>
    </row>
    <row r="100" spans="12:16" x14ac:dyDescent="0.25">
      <c r="M100" s="98"/>
      <c r="N100" s="98"/>
      <c r="O100" s="98"/>
      <c r="P100" s="98"/>
    </row>
    <row r="101" spans="12:16" x14ac:dyDescent="0.25">
      <c r="M101" s="98"/>
      <c r="N101" s="98"/>
      <c r="O101" s="98"/>
      <c r="P101" s="98"/>
    </row>
    <row r="102" spans="12:16" x14ac:dyDescent="0.25">
      <c r="M102" s="98"/>
      <c r="N102" s="98"/>
      <c r="O102" s="98"/>
      <c r="P102" s="98"/>
    </row>
    <row r="103" spans="12:16" x14ac:dyDescent="0.25">
      <c r="L103" s="90"/>
      <c r="M103" s="98"/>
      <c r="N103" s="98"/>
      <c r="O103" s="98"/>
      <c r="P103" s="98"/>
    </row>
  </sheetData>
  <mergeCells count="16">
    <mergeCell ref="M14:N14"/>
    <mergeCell ref="O14:P14"/>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S16"/>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7.7109375" customWidth="1"/>
    <col min="6" max="6" width="68.28515625" customWidth="1"/>
    <col min="7" max="7" width="1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3479</v>
      </c>
    </row>
    <row r="4" spans="1:19" s="94"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s="94"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s="94"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177" customFormat="1" ht="160.5" customHeight="1" x14ac:dyDescent="0.25">
      <c r="A7" s="102">
        <v>1</v>
      </c>
      <c r="B7" s="195">
        <v>1</v>
      </c>
      <c r="C7" s="195">
        <v>4</v>
      </c>
      <c r="D7" s="193">
        <v>2</v>
      </c>
      <c r="E7" s="52" t="s">
        <v>651</v>
      </c>
      <c r="F7" s="197" t="s">
        <v>652</v>
      </c>
      <c r="G7" s="193" t="s">
        <v>653</v>
      </c>
      <c r="H7" s="225" t="s">
        <v>654</v>
      </c>
      <c r="I7" s="106" t="s">
        <v>655</v>
      </c>
      <c r="J7" s="197" t="s">
        <v>656</v>
      </c>
      <c r="K7" s="194" t="s">
        <v>657</v>
      </c>
      <c r="L7" s="194"/>
      <c r="M7" s="191">
        <v>121500</v>
      </c>
      <c r="N7" s="191"/>
      <c r="O7" s="191">
        <v>121500</v>
      </c>
      <c r="P7" s="191"/>
      <c r="Q7" s="193" t="s">
        <v>658</v>
      </c>
      <c r="R7" s="193" t="s">
        <v>659</v>
      </c>
      <c r="S7" s="176"/>
    </row>
    <row r="8" spans="1:19" s="177" customFormat="1" ht="186.75" customHeight="1" x14ac:dyDescent="0.25">
      <c r="A8" s="195">
        <v>2</v>
      </c>
      <c r="B8" s="195">
        <v>1</v>
      </c>
      <c r="C8" s="195">
        <v>4</v>
      </c>
      <c r="D8" s="193">
        <v>5</v>
      </c>
      <c r="E8" s="196" t="s">
        <v>660</v>
      </c>
      <c r="F8" s="197" t="s">
        <v>661</v>
      </c>
      <c r="G8" s="193" t="s">
        <v>653</v>
      </c>
      <c r="H8" s="225" t="s">
        <v>662</v>
      </c>
      <c r="I8" s="106" t="s">
        <v>655</v>
      </c>
      <c r="J8" s="197" t="s">
        <v>656</v>
      </c>
      <c r="K8" s="194" t="s">
        <v>657</v>
      </c>
      <c r="L8" s="194"/>
      <c r="M8" s="191">
        <v>72900</v>
      </c>
      <c r="N8" s="191"/>
      <c r="O8" s="191">
        <f>M8</f>
        <v>72900</v>
      </c>
      <c r="P8" s="191"/>
      <c r="Q8" s="193" t="s">
        <v>658</v>
      </c>
      <c r="R8" s="193" t="s">
        <v>659</v>
      </c>
      <c r="S8" s="176"/>
    </row>
    <row r="9" spans="1:19" s="177" customFormat="1" ht="409.6" customHeight="1" x14ac:dyDescent="0.25">
      <c r="A9" s="195">
        <v>3</v>
      </c>
      <c r="B9" s="195">
        <v>1</v>
      </c>
      <c r="C9" s="195">
        <v>4</v>
      </c>
      <c r="D9" s="193">
        <v>5</v>
      </c>
      <c r="E9" s="197" t="s">
        <v>663</v>
      </c>
      <c r="F9" s="197" t="s">
        <v>664</v>
      </c>
      <c r="G9" s="193" t="s">
        <v>62</v>
      </c>
      <c r="H9" s="225" t="s">
        <v>665</v>
      </c>
      <c r="I9" s="106" t="s">
        <v>666</v>
      </c>
      <c r="J9" s="197" t="s">
        <v>667</v>
      </c>
      <c r="K9" s="194" t="s">
        <v>668</v>
      </c>
      <c r="L9" s="194"/>
      <c r="M9" s="191">
        <v>48600</v>
      </c>
      <c r="N9" s="191"/>
      <c r="O9" s="191">
        <v>48600</v>
      </c>
      <c r="P9" s="191"/>
      <c r="Q9" s="193" t="s">
        <v>669</v>
      </c>
      <c r="R9" s="193" t="s">
        <v>670</v>
      </c>
      <c r="S9" s="176"/>
    </row>
    <row r="10" spans="1:19" s="177" customFormat="1" ht="26.25" customHeight="1" x14ac:dyDescent="0.25">
      <c r="A10" s="68"/>
      <c r="B10" s="226"/>
      <c r="C10" s="226"/>
      <c r="D10" s="226"/>
      <c r="E10" s="226"/>
      <c r="F10" s="226"/>
      <c r="G10" s="226"/>
      <c r="H10" s="226"/>
      <c r="I10" s="226"/>
      <c r="J10" s="226"/>
      <c r="K10" s="226"/>
      <c r="L10" s="226"/>
      <c r="M10" s="227"/>
      <c r="N10" s="227"/>
      <c r="O10" s="227"/>
      <c r="P10" s="227"/>
      <c r="Q10" s="226"/>
      <c r="R10" s="226"/>
      <c r="S10" s="176"/>
    </row>
    <row r="11" spans="1:19" s="178" customFormat="1" ht="16.5" customHeight="1" x14ac:dyDescent="0.25">
      <c r="M11" s="808" t="s">
        <v>618</v>
      </c>
      <c r="N11" s="758"/>
      <c r="O11" s="757" t="s">
        <v>619</v>
      </c>
      <c r="P11" s="758"/>
    </row>
    <row r="12" spans="1:19" s="178" customFormat="1" x14ac:dyDescent="0.25">
      <c r="M12" s="464" t="s">
        <v>620</v>
      </c>
      <c r="N12" s="464" t="s">
        <v>621</v>
      </c>
      <c r="O12" s="464" t="s">
        <v>620</v>
      </c>
      <c r="P12" s="464" t="s">
        <v>621</v>
      </c>
    </row>
    <row r="13" spans="1:19" s="178" customFormat="1" x14ac:dyDescent="0.25">
      <c r="M13" s="180">
        <v>2</v>
      </c>
      <c r="N13" s="179">
        <f>O7+O8</f>
        <v>194400</v>
      </c>
      <c r="O13" s="224">
        <v>1</v>
      </c>
      <c r="P13" s="181">
        <v>48600</v>
      </c>
    </row>
    <row r="14" spans="1:19" s="178" customFormat="1" x14ac:dyDescent="0.25">
      <c r="M14" s="98"/>
      <c r="N14" s="98"/>
      <c r="O14" s="98"/>
      <c r="P14" s="98"/>
    </row>
    <row r="15" spans="1:19" s="178" customFormat="1" x14ac:dyDescent="0.25">
      <c r="M15" s="98"/>
      <c r="N15" s="98"/>
      <c r="O15" s="98"/>
      <c r="P15" s="98"/>
    </row>
    <row r="16" spans="1:19" s="178" customFormat="1" x14ac:dyDescent="0.25">
      <c r="M16" s="98"/>
      <c r="N16" s="98"/>
      <c r="O16" s="98"/>
      <c r="P16" s="98"/>
    </row>
  </sheetData>
  <mergeCells count="16">
    <mergeCell ref="Q4:Q5"/>
    <mergeCell ref="R4:R5"/>
    <mergeCell ref="M11:N11"/>
    <mergeCell ref="O11:P11"/>
    <mergeCell ref="A4:A5"/>
    <mergeCell ref="B4:B5"/>
    <mergeCell ref="C4:C5"/>
    <mergeCell ref="D4:D5"/>
    <mergeCell ref="E4:E5"/>
    <mergeCell ref="F4:F5"/>
    <mergeCell ref="G4:G5"/>
    <mergeCell ref="H4:I4"/>
    <mergeCell ref="J4:J5"/>
    <mergeCell ref="K4:L4"/>
    <mergeCell ref="M4:N4"/>
    <mergeCell ref="O4:P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S16"/>
  <sheetViews>
    <sheetView zoomScale="71" zoomScaleNormal="71"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7"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2" t="s">
        <v>3480</v>
      </c>
    </row>
    <row r="4" spans="1:19" s="34" customFormat="1" ht="47.25" customHeight="1" x14ac:dyDescent="0.2">
      <c r="A4" s="1023" t="s">
        <v>0</v>
      </c>
      <c r="B4" s="1025" t="s">
        <v>1</v>
      </c>
      <c r="C4" s="1025" t="s">
        <v>2</v>
      </c>
      <c r="D4" s="1025" t="s">
        <v>3</v>
      </c>
      <c r="E4" s="1023" t="s">
        <v>4</v>
      </c>
      <c r="F4" s="1023" t="s">
        <v>5</v>
      </c>
      <c r="G4" s="1023" t="s">
        <v>6</v>
      </c>
      <c r="H4" s="1025" t="s">
        <v>7</v>
      </c>
      <c r="I4" s="1025"/>
      <c r="J4" s="1023" t="s">
        <v>8</v>
      </c>
      <c r="K4" s="1025" t="s">
        <v>9</v>
      </c>
      <c r="L4" s="1025"/>
      <c r="M4" s="1024" t="s">
        <v>10</v>
      </c>
      <c r="N4" s="1024"/>
      <c r="O4" s="1024" t="s">
        <v>11</v>
      </c>
      <c r="P4" s="1024"/>
      <c r="Q4" s="1023" t="s">
        <v>12</v>
      </c>
      <c r="R4" s="1025" t="s">
        <v>13</v>
      </c>
      <c r="S4" s="33"/>
    </row>
    <row r="5" spans="1:19" s="34" customFormat="1" x14ac:dyDescent="0.2">
      <c r="A5" s="1023"/>
      <c r="B5" s="1025"/>
      <c r="C5" s="1025"/>
      <c r="D5" s="1025"/>
      <c r="E5" s="1023"/>
      <c r="F5" s="1023"/>
      <c r="G5" s="1023"/>
      <c r="H5" s="497" t="s">
        <v>14</v>
      </c>
      <c r="I5" s="497" t="s">
        <v>15</v>
      </c>
      <c r="J5" s="1023"/>
      <c r="K5" s="498">
        <v>2018</v>
      </c>
      <c r="L5" s="498">
        <v>2019</v>
      </c>
      <c r="M5" s="499">
        <v>2018</v>
      </c>
      <c r="N5" s="499">
        <v>2019</v>
      </c>
      <c r="O5" s="499">
        <v>2018</v>
      </c>
      <c r="P5" s="499">
        <v>2019</v>
      </c>
      <c r="Q5" s="1023"/>
      <c r="R5" s="1025"/>
      <c r="S5" s="33"/>
    </row>
    <row r="6" spans="1:19" s="34" customFormat="1" x14ac:dyDescent="0.2">
      <c r="A6" s="500" t="s">
        <v>16</v>
      </c>
      <c r="B6" s="497" t="s">
        <v>17</v>
      </c>
      <c r="C6" s="497" t="s">
        <v>18</v>
      </c>
      <c r="D6" s="497" t="s">
        <v>19</v>
      </c>
      <c r="E6" s="500" t="s">
        <v>20</v>
      </c>
      <c r="F6" s="500" t="s">
        <v>21</v>
      </c>
      <c r="G6" s="500" t="s">
        <v>22</v>
      </c>
      <c r="H6" s="497" t="s">
        <v>23</v>
      </c>
      <c r="I6" s="497" t="s">
        <v>24</v>
      </c>
      <c r="J6" s="500" t="s">
        <v>25</v>
      </c>
      <c r="K6" s="498" t="s">
        <v>26</v>
      </c>
      <c r="L6" s="498" t="s">
        <v>27</v>
      </c>
      <c r="M6" s="501" t="s">
        <v>28</v>
      </c>
      <c r="N6" s="501" t="s">
        <v>29</v>
      </c>
      <c r="O6" s="501" t="s">
        <v>30</v>
      </c>
      <c r="P6" s="501" t="s">
        <v>31</v>
      </c>
      <c r="Q6" s="500" t="s">
        <v>32</v>
      </c>
      <c r="R6" s="497" t="s">
        <v>33</v>
      </c>
      <c r="S6" s="33"/>
    </row>
    <row r="7" spans="1:19" s="11" customFormat="1" ht="75" x14ac:dyDescent="0.25">
      <c r="A7" s="35">
        <v>1</v>
      </c>
      <c r="B7" s="36">
        <v>2</v>
      </c>
      <c r="C7" s="36">
        <v>4</v>
      </c>
      <c r="D7" s="37">
        <v>2</v>
      </c>
      <c r="E7" s="38" t="s">
        <v>148</v>
      </c>
      <c r="F7" s="37" t="s">
        <v>149</v>
      </c>
      <c r="G7" s="37" t="s">
        <v>36</v>
      </c>
      <c r="H7" s="39" t="s">
        <v>150</v>
      </c>
      <c r="I7" s="40" t="s">
        <v>151</v>
      </c>
      <c r="J7" s="37" t="s">
        <v>152</v>
      </c>
      <c r="K7" s="39" t="s">
        <v>130</v>
      </c>
      <c r="L7" s="39" t="s">
        <v>153</v>
      </c>
      <c r="M7" s="41">
        <v>10050</v>
      </c>
      <c r="N7" s="42"/>
      <c r="O7" s="42">
        <v>10050</v>
      </c>
      <c r="P7" s="42"/>
      <c r="Q7" s="37" t="s">
        <v>154</v>
      </c>
      <c r="R7" s="37" t="s">
        <v>155</v>
      </c>
      <c r="S7" s="43"/>
    </row>
    <row r="8" spans="1:19" s="11" customFormat="1" ht="135" x14ac:dyDescent="0.25">
      <c r="A8" s="36">
        <v>2</v>
      </c>
      <c r="B8" s="36">
        <v>2</v>
      </c>
      <c r="C8" s="36">
        <v>4</v>
      </c>
      <c r="D8" s="37">
        <v>2</v>
      </c>
      <c r="E8" s="38" t="s">
        <v>156</v>
      </c>
      <c r="F8" s="37" t="s">
        <v>157</v>
      </c>
      <c r="G8" s="37" t="s">
        <v>158</v>
      </c>
      <c r="H8" s="39" t="s">
        <v>150</v>
      </c>
      <c r="I8" s="40" t="s">
        <v>159</v>
      </c>
      <c r="J8" s="37" t="s">
        <v>160</v>
      </c>
      <c r="K8" s="39" t="s">
        <v>161</v>
      </c>
      <c r="L8" s="39" t="s">
        <v>153</v>
      </c>
      <c r="M8" s="42">
        <v>35132</v>
      </c>
      <c r="N8" s="42"/>
      <c r="O8" s="42">
        <v>35132</v>
      </c>
      <c r="P8" s="42"/>
      <c r="Q8" s="37" t="s">
        <v>154</v>
      </c>
      <c r="R8" s="37" t="s">
        <v>155</v>
      </c>
      <c r="S8" s="43"/>
    </row>
    <row r="9" spans="1:19" ht="120" x14ac:dyDescent="0.25">
      <c r="A9" s="36">
        <v>3</v>
      </c>
      <c r="B9" s="36">
        <v>6</v>
      </c>
      <c r="C9" s="36">
        <v>5</v>
      </c>
      <c r="D9" s="37">
        <v>2</v>
      </c>
      <c r="E9" s="38" t="s">
        <v>162</v>
      </c>
      <c r="F9" s="37" t="s">
        <v>163</v>
      </c>
      <c r="G9" s="37" t="s">
        <v>62</v>
      </c>
      <c r="H9" s="39" t="s">
        <v>150</v>
      </c>
      <c r="I9" s="40" t="s">
        <v>134</v>
      </c>
      <c r="J9" s="37" t="s">
        <v>164</v>
      </c>
      <c r="K9" s="39" t="s">
        <v>99</v>
      </c>
      <c r="L9" s="39" t="s">
        <v>153</v>
      </c>
      <c r="M9" s="42">
        <v>20000</v>
      </c>
      <c r="N9" s="42"/>
      <c r="O9" s="42">
        <v>20000</v>
      </c>
      <c r="P9" s="42"/>
      <c r="Q9" s="37" t="s">
        <v>154</v>
      </c>
      <c r="R9" s="37" t="s">
        <v>155</v>
      </c>
    </row>
    <row r="10" spans="1:19" s="11" customFormat="1" ht="105" x14ac:dyDescent="0.25">
      <c r="A10" s="36">
        <v>4</v>
      </c>
      <c r="B10" s="36">
        <v>1</v>
      </c>
      <c r="C10" s="36">
        <v>4</v>
      </c>
      <c r="D10" s="37">
        <v>2</v>
      </c>
      <c r="E10" s="617" t="s">
        <v>165</v>
      </c>
      <c r="F10" s="37" t="s">
        <v>166</v>
      </c>
      <c r="G10" s="618" t="s">
        <v>168</v>
      </c>
      <c r="H10" s="618" t="s">
        <v>169</v>
      </c>
      <c r="I10" s="619" t="s">
        <v>170</v>
      </c>
      <c r="J10" s="37" t="s">
        <v>167</v>
      </c>
      <c r="K10" s="39" t="s">
        <v>146</v>
      </c>
      <c r="L10" s="39" t="s">
        <v>153</v>
      </c>
      <c r="M10" s="42">
        <v>34818</v>
      </c>
      <c r="N10" s="42"/>
      <c r="O10" s="42">
        <v>34818</v>
      </c>
      <c r="P10" s="42"/>
      <c r="Q10" s="37" t="s">
        <v>154</v>
      </c>
      <c r="R10" s="37" t="s">
        <v>155</v>
      </c>
    </row>
    <row r="11" spans="1:19" s="11" customFormat="1" ht="165" x14ac:dyDescent="0.25">
      <c r="A11" s="35">
        <v>5</v>
      </c>
      <c r="B11" s="36">
        <v>1</v>
      </c>
      <c r="C11" s="36">
        <v>4</v>
      </c>
      <c r="D11" s="37">
        <v>5</v>
      </c>
      <c r="E11" s="620" t="s">
        <v>171</v>
      </c>
      <c r="F11" s="37" t="s">
        <v>172</v>
      </c>
      <c r="G11" s="37" t="s">
        <v>173</v>
      </c>
      <c r="H11" s="39" t="s">
        <v>150</v>
      </c>
      <c r="I11" s="619" t="s">
        <v>177</v>
      </c>
      <c r="J11" s="37" t="s">
        <v>174</v>
      </c>
      <c r="K11" s="39" t="s">
        <v>146</v>
      </c>
      <c r="L11" s="39" t="s">
        <v>153</v>
      </c>
      <c r="M11" s="42">
        <v>9248.5400000000009</v>
      </c>
      <c r="N11" s="42"/>
      <c r="O11" s="42">
        <v>8096.54</v>
      </c>
      <c r="P11" s="42"/>
      <c r="Q11" s="37" t="s">
        <v>175</v>
      </c>
      <c r="R11" s="37" t="s">
        <v>176</v>
      </c>
      <c r="S11" s="43"/>
    </row>
    <row r="12" spans="1:19" s="11" customFormat="1" ht="270" x14ac:dyDescent="0.25">
      <c r="A12" s="36">
        <v>6</v>
      </c>
      <c r="B12" s="36">
        <v>1</v>
      </c>
      <c r="C12" s="36">
        <v>4</v>
      </c>
      <c r="D12" s="37">
        <v>5</v>
      </c>
      <c r="E12" s="37" t="s">
        <v>178</v>
      </c>
      <c r="F12" s="37" t="s">
        <v>179</v>
      </c>
      <c r="G12" s="37" t="s">
        <v>173</v>
      </c>
      <c r="H12" s="39" t="s">
        <v>150</v>
      </c>
      <c r="I12" s="619" t="s">
        <v>110</v>
      </c>
      <c r="J12" s="37" t="s">
        <v>180</v>
      </c>
      <c r="K12" s="39" t="s">
        <v>99</v>
      </c>
      <c r="L12" s="39" t="s">
        <v>153</v>
      </c>
      <c r="M12" s="42" t="s">
        <v>181</v>
      </c>
      <c r="N12" s="42"/>
      <c r="O12" s="42">
        <v>21071.5</v>
      </c>
      <c r="P12" s="42"/>
      <c r="Q12" s="37" t="s">
        <v>112</v>
      </c>
      <c r="R12" s="37" t="s">
        <v>182</v>
      </c>
    </row>
    <row r="14" spans="1:19" x14ac:dyDescent="0.25">
      <c r="L14" s="526"/>
      <c r="M14" s="757" t="s">
        <v>618</v>
      </c>
      <c r="N14" s="757"/>
      <c r="O14" s="757" t="s">
        <v>619</v>
      </c>
      <c r="P14" s="758"/>
    </row>
    <row r="15" spans="1:19" x14ac:dyDescent="0.25">
      <c r="L15" s="526"/>
      <c r="M15" s="568" t="s">
        <v>620</v>
      </c>
      <c r="N15" s="464" t="s">
        <v>621</v>
      </c>
      <c r="O15" s="485" t="s">
        <v>620</v>
      </c>
      <c r="P15" s="464" t="s">
        <v>621</v>
      </c>
    </row>
    <row r="16" spans="1:19" x14ac:dyDescent="0.25">
      <c r="L16" s="556"/>
      <c r="M16" s="569">
        <v>4</v>
      </c>
      <c r="N16" s="179">
        <v>100000</v>
      </c>
      <c r="O16" s="180">
        <v>2</v>
      </c>
      <c r="P16" s="181">
        <v>29168.04</v>
      </c>
    </row>
  </sheetData>
  <mergeCells count="16">
    <mergeCell ref="M14:N14"/>
    <mergeCell ref="O14:P14"/>
    <mergeCell ref="A4:A5"/>
    <mergeCell ref="B4:B5"/>
    <mergeCell ref="C4:C5"/>
    <mergeCell ref="D4:D5"/>
    <mergeCell ref="E4:E5"/>
    <mergeCell ref="F4:F5"/>
    <mergeCell ref="O4:P4"/>
    <mergeCell ref="Q4:Q5"/>
    <mergeCell ref="R4:R5"/>
    <mergeCell ref="G4:G5"/>
    <mergeCell ref="H4:I4"/>
    <mergeCell ref="J4:J5"/>
    <mergeCell ref="K4:L4"/>
    <mergeCell ref="M4:N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61"/>
  <sheetViews>
    <sheetView zoomScale="70" zoomScaleNormal="70" workbookViewId="0">
      <selection activeCell="H9" sqref="H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3454</v>
      </c>
    </row>
    <row r="4" spans="1:19" s="94"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s="94"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s="94"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531" customFormat="1" ht="84" customHeight="1" x14ac:dyDescent="0.25">
      <c r="A7" s="527">
        <v>1</v>
      </c>
      <c r="B7" s="9">
        <v>6</v>
      </c>
      <c r="C7" s="9">
        <v>1</v>
      </c>
      <c r="D7" s="519">
        <v>3</v>
      </c>
      <c r="E7" s="519" t="s">
        <v>779</v>
      </c>
      <c r="F7" s="519" t="s">
        <v>780</v>
      </c>
      <c r="G7" s="519" t="s">
        <v>781</v>
      </c>
      <c r="H7" s="519">
        <v>1</v>
      </c>
      <c r="I7" s="13" t="s">
        <v>782</v>
      </c>
      <c r="J7" s="519" t="s">
        <v>783</v>
      </c>
      <c r="K7" s="528" t="s">
        <v>130</v>
      </c>
      <c r="L7" s="522"/>
      <c r="M7" s="529">
        <v>88400</v>
      </c>
      <c r="N7" s="529"/>
      <c r="O7" s="529">
        <v>88400</v>
      </c>
      <c r="P7" s="522"/>
      <c r="Q7" s="519" t="s">
        <v>784</v>
      </c>
      <c r="R7" s="519" t="s">
        <v>785</v>
      </c>
      <c r="S7" s="530"/>
    </row>
    <row r="8" spans="1:19" s="11" customFormat="1" ht="81" customHeight="1" x14ac:dyDescent="0.25">
      <c r="A8" s="9">
        <v>2</v>
      </c>
      <c r="B8" s="9">
        <v>6</v>
      </c>
      <c r="C8" s="9">
        <v>5</v>
      </c>
      <c r="D8" s="519">
        <v>4</v>
      </c>
      <c r="E8" s="519" t="s">
        <v>786</v>
      </c>
      <c r="F8" s="519" t="s">
        <v>787</v>
      </c>
      <c r="G8" s="519" t="s">
        <v>788</v>
      </c>
      <c r="H8" s="532">
        <v>38</v>
      </c>
      <c r="I8" s="13" t="s">
        <v>255</v>
      </c>
      <c r="J8" s="519" t="s">
        <v>789</v>
      </c>
      <c r="K8" s="528" t="s">
        <v>130</v>
      </c>
      <c r="L8" s="522"/>
      <c r="M8" s="529">
        <v>113000</v>
      </c>
      <c r="N8" s="529"/>
      <c r="O8" s="529">
        <v>113000</v>
      </c>
      <c r="P8" s="522"/>
      <c r="Q8" s="519" t="s">
        <v>784</v>
      </c>
      <c r="R8" s="519" t="s">
        <v>785</v>
      </c>
      <c r="S8" s="10"/>
    </row>
    <row r="9" spans="1:19" s="11" customFormat="1" ht="52.5" customHeight="1" x14ac:dyDescent="0.25">
      <c r="A9" s="9">
        <v>3</v>
      </c>
      <c r="B9" s="9">
        <v>6</v>
      </c>
      <c r="C9" s="9">
        <v>5</v>
      </c>
      <c r="D9" s="519">
        <v>4</v>
      </c>
      <c r="E9" s="519" t="s">
        <v>790</v>
      </c>
      <c r="F9" s="519" t="s">
        <v>791</v>
      </c>
      <c r="G9" s="519" t="s">
        <v>379</v>
      </c>
      <c r="H9" s="519">
        <v>30</v>
      </c>
      <c r="I9" s="13" t="s">
        <v>255</v>
      </c>
      <c r="J9" s="519" t="s">
        <v>792</v>
      </c>
      <c r="K9" s="528" t="s">
        <v>130</v>
      </c>
      <c r="L9" s="522"/>
      <c r="M9" s="529">
        <v>4900</v>
      </c>
      <c r="N9" s="529"/>
      <c r="O9" s="529">
        <v>4900</v>
      </c>
      <c r="P9" s="522"/>
      <c r="Q9" s="519" t="s">
        <v>784</v>
      </c>
      <c r="R9" s="519" t="s">
        <v>785</v>
      </c>
      <c r="S9" s="10"/>
    </row>
    <row r="10" spans="1:19" s="177" customFormat="1" ht="82.5" customHeight="1" x14ac:dyDescent="0.25">
      <c r="A10" s="204">
        <v>4</v>
      </c>
      <c r="B10" s="204">
        <v>6</v>
      </c>
      <c r="C10" s="204">
        <v>1</v>
      </c>
      <c r="D10" s="200">
        <v>9</v>
      </c>
      <c r="E10" s="200" t="s">
        <v>793</v>
      </c>
      <c r="F10" s="200" t="s">
        <v>794</v>
      </c>
      <c r="G10" s="200" t="s">
        <v>795</v>
      </c>
      <c r="H10" s="200">
        <v>5</v>
      </c>
      <c r="I10" s="106" t="s">
        <v>782</v>
      </c>
      <c r="J10" s="200" t="s">
        <v>796</v>
      </c>
      <c r="K10" s="201" t="s">
        <v>797</v>
      </c>
      <c r="L10" s="252"/>
      <c r="M10" s="202">
        <v>10500</v>
      </c>
      <c r="N10" s="202"/>
      <c r="O10" s="202">
        <v>10500</v>
      </c>
      <c r="P10" s="252"/>
      <c r="Q10" s="200" t="s">
        <v>784</v>
      </c>
      <c r="R10" s="200" t="s">
        <v>785</v>
      </c>
      <c r="S10" s="176"/>
    </row>
    <row r="11" spans="1:19" s="11" customFormat="1" ht="130.5" customHeight="1" x14ac:dyDescent="0.25">
      <c r="A11" s="9">
        <v>5</v>
      </c>
      <c r="B11" s="9">
        <v>6</v>
      </c>
      <c r="C11" s="9">
        <v>1</v>
      </c>
      <c r="D11" s="519">
        <v>9</v>
      </c>
      <c r="E11" s="519" t="s">
        <v>798</v>
      </c>
      <c r="F11" s="519" t="s">
        <v>799</v>
      </c>
      <c r="G11" s="519" t="s">
        <v>788</v>
      </c>
      <c r="H11" s="519">
        <v>30</v>
      </c>
      <c r="I11" s="13" t="s">
        <v>255</v>
      </c>
      <c r="J11" s="519" t="s">
        <v>800</v>
      </c>
      <c r="K11" s="528" t="s">
        <v>130</v>
      </c>
      <c r="L11" s="522"/>
      <c r="M11" s="529">
        <v>24950</v>
      </c>
      <c r="N11" s="529"/>
      <c r="O11" s="529">
        <v>24950</v>
      </c>
      <c r="P11" s="522"/>
      <c r="Q11" s="519" t="s">
        <v>784</v>
      </c>
      <c r="R11" s="519" t="s">
        <v>785</v>
      </c>
      <c r="S11" s="10"/>
    </row>
    <row r="12" spans="1:19" s="177" customFormat="1" ht="86.25" customHeight="1" x14ac:dyDescent="0.25">
      <c r="A12" s="204">
        <v>6</v>
      </c>
      <c r="B12" s="204">
        <v>3</v>
      </c>
      <c r="C12" s="204">
        <v>2</v>
      </c>
      <c r="D12" s="200">
        <v>10</v>
      </c>
      <c r="E12" s="200" t="s">
        <v>801</v>
      </c>
      <c r="F12" s="200" t="s">
        <v>802</v>
      </c>
      <c r="G12" s="200" t="s">
        <v>803</v>
      </c>
      <c r="H12" s="200">
        <v>1</v>
      </c>
      <c r="I12" s="106" t="s">
        <v>782</v>
      </c>
      <c r="J12" s="200" t="s">
        <v>804</v>
      </c>
      <c r="K12" s="201" t="s">
        <v>805</v>
      </c>
      <c r="L12" s="252"/>
      <c r="M12" s="64">
        <v>8500</v>
      </c>
      <c r="N12" s="202"/>
      <c r="O12" s="202">
        <v>8500</v>
      </c>
      <c r="P12" s="252"/>
      <c r="Q12" s="200" t="s">
        <v>784</v>
      </c>
      <c r="R12" s="200" t="s">
        <v>785</v>
      </c>
      <c r="S12" s="176"/>
    </row>
    <row r="13" spans="1:19" s="11" customFormat="1" ht="78" customHeight="1" x14ac:dyDescent="0.25">
      <c r="A13" s="9">
        <v>7</v>
      </c>
      <c r="B13" s="9">
        <v>6</v>
      </c>
      <c r="C13" s="9">
        <v>1</v>
      </c>
      <c r="D13" s="519">
        <v>13</v>
      </c>
      <c r="E13" s="519" t="s">
        <v>806</v>
      </c>
      <c r="F13" s="519" t="s">
        <v>807</v>
      </c>
      <c r="G13" s="519" t="s">
        <v>808</v>
      </c>
      <c r="H13" s="519">
        <v>4</v>
      </c>
      <c r="I13" s="13" t="s">
        <v>782</v>
      </c>
      <c r="J13" s="519" t="s">
        <v>809</v>
      </c>
      <c r="K13" s="528" t="s">
        <v>130</v>
      </c>
      <c r="L13" s="522"/>
      <c r="M13" s="529">
        <v>20000</v>
      </c>
      <c r="N13" s="529"/>
      <c r="O13" s="529">
        <v>20000</v>
      </c>
      <c r="P13" s="522"/>
      <c r="Q13" s="519" t="s">
        <v>784</v>
      </c>
      <c r="R13" s="519" t="s">
        <v>785</v>
      </c>
      <c r="S13" s="10"/>
    </row>
    <row r="14" spans="1:19" s="133" customFormat="1" ht="113.25" customHeight="1" x14ac:dyDescent="0.25">
      <c r="A14" s="249">
        <v>8</v>
      </c>
      <c r="B14" s="203">
        <v>6</v>
      </c>
      <c r="C14" s="203">
        <v>5</v>
      </c>
      <c r="D14" s="205">
        <v>4</v>
      </c>
      <c r="E14" s="205" t="s">
        <v>810</v>
      </c>
      <c r="F14" s="214" t="s">
        <v>811</v>
      </c>
      <c r="G14" s="205" t="s">
        <v>36</v>
      </c>
      <c r="H14" s="205">
        <v>100</v>
      </c>
      <c r="I14" s="213" t="s">
        <v>255</v>
      </c>
      <c r="J14" s="214" t="s">
        <v>812</v>
      </c>
      <c r="K14" s="206" t="s">
        <v>136</v>
      </c>
      <c r="L14" s="253"/>
      <c r="M14" s="208">
        <v>36000.199999999997</v>
      </c>
      <c r="N14" s="208"/>
      <c r="O14" s="208">
        <v>33000.199999999997</v>
      </c>
      <c r="P14" s="250"/>
      <c r="Q14" s="205" t="s">
        <v>813</v>
      </c>
      <c r="R14" s="214" t="s">
        <v>814</v>
      </c>
      <c r="S14" s="223"/>
    </row>
    <row r="15" spans="1:19" s="177" customFormat="1" ht="115.5" customHeight="1" x14ac:dyDescent="0.25">
      <c r="A15" s="102">
        <v>9</v>
      </c>
      <c r="B15" s="204">
        <v>6</v>
      </c>
      <c r="C15" s="204">
        <v>1</v>
      </c>
      <c r="D15" s="200">
        <v>4</v>
      </c>
      <c r="E15" s="200" t="s">
        <v>815</v>
      </c>
      <c r="F15" s="222" t="s">
        <v>816</v>
      </c>
      <c r="G15" s="200" t="s">
        <v>379</v>
      </c>
      <c r="H15" s="251">
        <v>20</v>
      </c>
      <c r="I15" s="106" t="s">
        <v>255</v>
      </c>
      <c r="J15" s="222" t="s">
        <v>817</v>
      </c>
      <c r="K15" s="201" t="s">
        <v>161</v>
      </c>
      <c r="L15" s="254"/>
      <c r="M15" s="202">
        <v>4818</v>
      </c>
      <c r="N15" s="202"/>
      <c r="O15" s="202">
        <v>4818</v>
      </c>
      <c r="P15" s="252"/>
      <c r="Q15" s="200" t="s">
        <v>818</v>
      </c>
      <c r="R15" s="222" t="s">
        <v>819</v>
      </c>
      <c r="S15" s="176"/>
    </row>
    <row r="16" spans="1:19" s="177" customFormat="1" ht="69.75" customHeight="1" x14ac:dyDescent="0.25">
      <c r="A16" s="204">
        <v>10</v>
      </c>
      <c r="B16" s="204">
        <v>1</v>
      </c>
      <c r="C16" s="204">
        <v>1</v>
      </c>
      <c r="D16" s="200">
        <v>6</v>
      </c>
      <c r="E16" s="200" t="s">
        <v>820</v>
      </c>
      <c r="F16" s="222" t="s">
        <v>821</v>
      </c>
      <c r="G16" s="200" t="s">
        <v>788</v>
      </c>
      <c r="H16" s="200">
        <v>20</v>
      </c>
      <c r="I16" s="106" t="s">
        <v>255</v>
      </c>
      <c r="J16" s="222" t="s">
        <v>822</v>
      </c>
      <c r="K16" s="201" t="s">
        <v>130</v>
      </c>
      <c r="L16" s="254"/>
      <c r="M16" s="202">
        <v>4816.24</v>
      </c>
      <c r="N16" s="202"/>
      <c r="O16" s="202">
        <v>4366.24</v>
      </c>
      <c r="P16" s="252"/>
      <c r="Q16" s="200" t="s">
        <v>823</v>
      </c>
      <c r="R16" s="222" t="s">
        <v>824</v>
      </c>
      <c r="S16" s="176"/>
    </row>
    <row r="17" spans="1:19" s="177" customFormat="1" ht="57" customHeight="1" x14ac:dyDescent="0.25">
      <c r="A17" s="729">
        <v>11</v>
      </c>
      <c r="B17" s="729">
        <v>3</v>
      </c>
      <c r="C17" s="729">
        <v>1</v>
      </c>
      <c r="D17" s="714">
        <v>6</v>
      </c>
      <c r="E17" s="714" t="s">
        <v>825</v>
      </c>
      <c r="F17" s="777" t="s">
        <v>826</v>
      </c>
      <c r="G17" s="200" t="s">
        <v>788</v>
      </c>
      <c r="H17" s="200">
        <v>40</v>
      </c>
      <c r="I17" s="106" t="s">
        <v>255</v>
      </c>
      <c r="J17" s="777" t="s">
        <v>827</v>
      </c>
      <c r="K17" s="780" t="s">
        <v>797</v>
      </c>
      <c r="L17" s="781"/>
      <c r="M17" s="773">
        <v>23679.65</v>
      </c>
      <c r="N17" s="773"/>
      <c r="O17" s="773">
        <v>19379.650000000001</v>
      </c>
      <c r="P17" s="775"/>
      <c r="Q17" s="714" t="s">
        <v>828</v>
      </c>
      <c r="R17" s="777" t="s">
        <v>829</v>
      </c>
      <c r="S17" s="176"/>
    </row>
    <row r="18" spans="1:19" s="177" customFormat="1" ht="47.25" customHeight="1" x14ac:dyDescent="0.25">
      <c r="A18" s="774"/>
      <c r="B18" s="774"/>
      <c r="C18" s="774"/>
      <c r="D18" s="696"/>
      <c r="E18" s="696"/>
      <c r="F18" s="779"/>
      <c r="G18" s="200" t="s">
        <v>224</v>
      </c>
      <c r="H18" s="200">
        <v>25</v>
      </c>
      <c r="I18" s="106" t="s">
        <v>255</v>
      </c>
      <c r="J18" s="779"/>
      <c r="K18" s="768"/>
      <c r="L18" s="776"/>
      <c r="M18" s="774"/>
      <c r="N18" s="774"/>
      <c r="O18" s="774"/>
      <c r="P18" s="776"/>
      <c r="Q18" s="696"/>
      <c r="R18" s="778"/>
      <c r="S18" s="176"/>
    </row>
    <row r="19" spans="1:19" s="177" customFormat="1" ht="18.75" customHeight="1" x14ac:dyDescent="0.25">
      <c r="A19" s="722">
        <v>12</v>
      </c>
      <c r="B19" s="722">
        <v>3</v>
      </c>
      <c r="C19" s="722">
        <v>1</v>
      </c>
      <c r="D19" s="731">
        <v>6</v>
      </c>
      <c r="E19" s="731" t="s">
        <v>830</v>
      </c>
      <c r="F19" s="763" t="s">
        <v>831</v>
      </c>
      <c r="G19" s="200" t="s">
        <v>715</v>
      </c>
      <c r="H19" s="200" t="s">
        <v>832</v>
      </c>
      <c r="I19" s="106" t="s">
        <v>255</v>
      </c>
      <c r="J19" s="763" t="s">
        <v>833</v>
      </c>
      <c r="K19" s="740" t="s">
        <v>466</v>
      </c>
      <c r="L19" s="769"/>
      <c r="M19" s="741">
        <v>60707.76</v>
      </c>
      <c r="N19" s="769"/>
      <c r="O19" s="741">
        <v>37690.36</v>
      </c>
      <c r="P19" s="769"/>
      <c r="Q19" s="731" t="s">
        <v>834</v>
      </c>
      <c r="R19" s="763" t="s">
        <v>835</v>
      </c>
      <c r="S19" s="176"/>
    </row>
    <row r="20" spans="1:19" s="177" customFormat="1" ht="20.25" customHeight="1" x14ac:dyDescent="0.25">
      <c r="A20" s="721"/>
      <c r="B20" s="721"/>
      <c r="C20" s="721"/>
      <c r="D20" s="720"/>
      <c r="E20" s="720"/>
      <c r="F20" s="764"/>
      <c r="G20" s="200" t="s">
        <v>143</v>
      </c>
      <c r="H20" s="200" t="s">
        <v>836</v>
      </c>
      <c r="I20" s="106" t="s">
        <v>255</v>
      </c>
      <c r="J20" s="764"/>
      <c r="K20" s="720"/>
      <c r="L20" s="770"/>
      <c r="M20" s="721"/>
      <c r="N20" s="770"/>
      <c r="O20" s="721"/>
      <c r="P20" s="770"/>
      <c r="Q20" s="720"/>
      <c r="R20" s="764"/>
      <c r="S20" s="176"/>
    </row>
    <row r="21" spans="1:19" s="177" customFormat="1" ht="39.75" customHeight="1" x14ac:dyDescent="0.25">
      <c r="A21" s="721"/>
      <c r="B21" s="721"/>
      <c r="C21" s="721"/>
      <c r="D21" s="720"/>
      <c r="E21" s="720"/>
      <c r="F21" s="764"/>
      <c r="G21" s="200" t="s">
        <v>837</v>
      </c>
      <c r="H21" s="200">
        <v>3000</v>
      </c>
      <c r="I21" s="106" t="s">
        <v>255</v>
      </c>
      <c r="J21" s="764"/>
      <c r="K21" s="720"/>
      <c r="L21" s="770"/>
      <c r="M21" s="721"/>
      <c r="N21" s="770"/>
      <c r="O21" s="721"/>
      <c r="P21" s="770"/>
      <c r="Q21" s="720"/>
      <c r="R21" s="764"/>
      <c r="S21" s="176"/>
    </row>
    <row r="22" spans="1:19" s="177" customFormat="1" ht="33" customHeight="1" x14ac:dyDescent="0.25">
      <c r="A22" s="722">
        <v>13</v>
      </c>
      <c r="B22" s="722">
        <v>1</v>
      </c>
      <c r="C22" s="722">
        <v>1</v>
      </c>
      <c r="D22" s="731">
        <v>6</v>
      </c>
      <c r="E22" s="731" t="s">
        <v>838</v>
      </c>
      <c r="F22" s="763" t="s">
        <v>839</v>
      </c>
      <c r="G22" s="200" t="s">
        <v>143</v>
      </c>
      <c r="H22" s="200">
        <v>100</v>
      </c>
      <c r="I22" s="106" t="s">
        <v>255</v>
      </c>
      <c r="J22" s="731" t="s">
        <v>840</v>
      </c>
      <c r="K22" s="740" t="s">
        <v>841</v>
      </c>
      <c r="L22" s="769"/>
      <c r="M22" s="681">
        <v>19071.86</v>
      </c>
      <c r="N22" s="769"/>
      <c r="O22" s="741">
        <v>16071.86</v>
      </c>
      <c r="P22" s="769"/>
      <c r="Q22" s="731" t="s">
        <v>842</v>
      </c>
      <c r="R22" s="763" t="s">
        <v>843</v>
      </c>
      <c r="S22" s="176"/>
    </row>
    <row r="23" spans="1:19" s="177" customFormat="1" ht="66" customHeight="1" x14ac:dyDescent="0.25">
      <c r="A23" s="721"/>
      <c r="B23" s="721"/>
      <c r="C23" s="721"/>
      <c r="D23" s="720"/>
      <c r="E23" s="720"/>
      <c r="F23" s="772"/>
      <c r="G23" s="200" t="s">
        <v>224</v>
      </c>
      <c r="H23" s="200">
        <v>60</v>
      </c>
      <c r="I23" s="106" t="s">
        <v>255</v>
      </c>
      <c r="J23" s="732"/>
      <c r="K23" s="732"/>
      <c r="L23" s="770"/>
      <c r="M23" s="721"/>
      <c r="N23" s="770"/>
      <c r="O23" s="721"/>
      <c r="P23" s="770"/>
      <c r="Q23" s="720"/>
      <c r="R23" s="764"/>
      <c r="S23" s="176"/>
    </row>
    <row r="24" spans="1:19" s="177" customFormat="1" ht="98.25" customHeight="1" x14ac:dyDescent="0.25">
      <c r="A24" s="204">
        <v>14</v>
      </c>
      <c r="B24" s="204">
        <v>1</v>
      </c>
      <c r="C24" s="204">
        <v>1</v>
      </c>
      <c r="D24" s="200">
        <v>6</v>
      </c>
      <c r="E24" s="200" t="s">
        <v>844</v>
      </c>
      <c r="F24" s="222" t="s">
        <v>845</v>
      </c>
      <c r="G24" s="200" t="s">
        <v>788</v>
      </c>
      <c r="H24" s="200">
        <v>40</v>
      </c>
      <c r="I24" s="106" t="s">
        <v>255</v>
      </c>
      <c r="J24" s="222" t="s">
        <v>846</v>
      </c>
      <c r="K24" s="201" t="s">
        <v>130</v>
      </c>
      <c r="L24" s="254"/>
      <c r="M24" s="202">
        <v>59548.1</v>
      </c>
      <c r="N24" s="202"/>
      <c r="O24" s="202">
        <v>51800</v>
      </c>
      <c r="P24" s="252"/>
      <c r="Q24" s="200" t="s">
        <v>842</v>
      </c>
      <c r="R24" s="222" t="s">
        <v>843</v>
      </c>
      <c r="S24" s="176"/>
    </row>
    <row r="25" spans="1:19" s="260" customFormat="1" ht="116.25" customHeight="1" x14ac:dyDescent="0.25">
      <c r="A25" s="216">
        <v>15</v>
      </c>
      <c r="B25" s="216">
        <v>1</v>
      </c>
      <c r="C25" s="216">
        <v>1</v>
      </c>
      <c r="D25" s="216">
        <v>6</v>
      </c>
      <c r="E25" s="216" t="s">
        <v>847</v>
      </c>
      <c r="F25" s="255" t="s">
        <v>848</v>
      </c>
      <c r="G25" s="216" t="s">
        <v>788</v>
      </c>
      <c r="H25" s="113">
        <v>27</v>
      </c>
      <c r="I25" s="216" t="s">
        <v>255</v>
      </c>
      <c r="J25" s="256" t="s">
        <v>849</v>
      </c>
      <c r="K25" s="113" t="s">
        <v>161</v>
      </c>
      <c r="L25" s="257"/>
      <c r="M25" s="220">
        <v>50000</v>
      </c>
      <c r="N25" s="220"/>
      <c r="O25" s="220">
        <v>50000</v>
      </c>
      <c r="P25" s="258"/>
      <c r="Q25" s="216" t="s">
        <v>842</v>
      </c>
      <c r="R25" s="259" t="s">
        <v>843</v>
      </c>
    </row>
    <row r="26" spans="1:19" s="260" customFormat="1" ht="82.5" customHeight="1" x14ac:dyDescent="0.25">
      <c r="A26" s="216">
        <v>16</v>
      </c>
      <c r="B26" s="216">
        <v>2</v>
      </c>
      <c r="C26" s="216">
        <v>1</v>
      </c>
      <c r="D26" s="216">
        <v>9</v>
      </c>
      <c r="E26" s="216" t="s">
        <v>850</v>
      </c>
      <c r="F26" s="255" t="s">
        <v>851</v>
      </c>
      <c r="G26" s="216" t="s">
        <v>715</v>
      </c>
      <c r="H26" s="113" t="s">
        <v>852</v>
      </c>
      <c r="I26" s="216" t="s">
        <v>255</v>
      </c>
      <c r="J26" s="218" t="s">
        <v>853</v>
      </c>
      <c r="K26" s="113" t="s">
        <v>130</v>
      </c>
      <c r="L26" s="257"/>
      <c r="M26" s="220">
        <v>66469.62</v>
      </c>
      <c r="N26" s="220"/>
      <c r="O26" s="220">
        <v>60368.28</v>
      </c>
      <c r="P26" s="258"/>
      <c r="Q26" s="216" t="s">
        <v>854</v>
      </c>
      <c r="R26" s="259" t="s">
        <v>855</v>
      </c>
    </row>
    <row r="27" spans="1:19" s="260" customFormat="1" ht="149.25" customHeight="1" x14ac:dyDescent="0.25">
      <c r="A27" s="216">
        <v>17</v>
      </c>
      <c r="B27" s="216">
        <v>3</v>
      </c>
      <c r="C27" s="216" t="s">
        <v>856</v>
      </c>
      <c r="D27" s="216">
        <v>10</v>
      </c>
      <c r="E27" s="216" t="s">
        <v>857</v>
      </c>
      <c r="F27" s="255" t="s">
        <v>858</v>
      </c>
      <c r="G27" s="113" t="s">
        <v>859</v>
      </c>
      <c r="H27" s="113">
        <v>3</v>
      </c>
      <c r="I27" s="113" t="s">
        <v>782</v>
      </c>
      <c r="J27" s="218" t="s">
        <v>860</v>
      </c>
      <c r="K27" s="113" t="s">
        <v>466</v>
      </c>
      <c r="L27" s="257"/>
      <c r="M27" s="220">
        <v>29346</v>
      </c>
      <c r="N27" s="220"/>
      <c r="O27" s="220">
        <v>26678</v>
      </c>
      <c r="P27" s="258"/>
      <c r="Q27" s="216" t="s">
        <v>861</v>
      </c>
      <c r="R27" s="259" t="s">
        <v>855</v>
      </c>
    </row>
    <row r="28" spans="1:19" s="260" customFormat="1" ht="49.5" customHeight="1" x14ac:dyDescent="0.25">
      <c r="A28" s="695">
        <v>18</v>
      </c>
      <c r="B28" s="695">
        <v>6</v>
      </c>
      <c r="C28" s="695">
        <v>5</v>
      </c>
      <c r="D28" s="695">
        <v>11</v>
      </c>
      <c r="E28" s="695" t="s">
        <v>862</v>
      </c>
      <c r="F28" s="765" t="s">
        <v>863</v>
      </c>
      <c r="G28" s="216" t="s">
        <v>715</v>
      </c>
      <c r="H28" s="113">
        <v>32</v>
      </c>
      <c r="I28" s="216" t="s">
        <v>255</v>
      </c>
      <c r="J28" s="767" t="s">
        <v>864</v>
      </c>
      <c r="K28" s="767" t="s">
        <v>130</v>
      </c>
      <c r="L28" s="759"/>
      <c r="M28" s="760">
        <v>48139.99</v>
      </c>
      <c r="N28" s="760"/>
      <c r="O28" s="760">
        <v>37199.99</v>
      </c>
      <c r="P28" s="761"/>
      <c r="Q28" s="695" t="s">
        <v>865</v>
      </c>
      <c r="R28" s="771" t="s">
        <v>866</v>
      </c>
    </row>
    <row r="29" spans="1:19" s="260" customFormat="1" ht="50.25" customHeight="1" x14ac:dyDescent="0.25">
      <c r="A29" s="696"/>
      <c r="B29" s="696"/>
      <c r="C29" s="696"/>
      <c r="D29" s="696"/>
      <c r="E29" s="696"/>
      <c r="F29" s="766"/>
      <c r="G29" s="216" t="s">
        <v>143</v>
      </c>
      <c r="H29" s="113">
        <v>100</v>
      </c>
      <c r="I29" s="216" t="s">
        <v>255</v>
      </c>
      <c r="J29" s="768"/>
      <c r="K29" s="768"/>
      <c r="L29" s="696"/>
      <c r="M29" s="696"/>
      <c r="N29" s="696"/>
      <c r="O29" s="696"/>
      <c r="P29" s="762"/>
      <c r="Q29" s="696"/>
      <c r="R29" s="762"/>
    </row>
    <row r="30" spans="1:19" s="178" customFormat="1" ht="15" customHeight="1" x14ac:dyDescent="0.25">
      <c r="M30" s="98"/>
      <c r="N30" s="98"/>
      <c r="O30" s="98"/>
      <c r="P30" s="98"/>
    </row>
    <row r="31" spans="1:19" s="178" customFormat="1" ht="15" customHeight="1" x14ac:dyDescent="0.25">
      <c r="L31" s="526"/>
      <c r="M31" s="757" t="s">
        <v>618</v>
      </c>
      <c r="N31" s="757"/>
      <c r="O31" s="757" t="s">
        <v>619</v>
      </c>
      <c r="P31" s="758"/>
    </row>
    <row r="32" spans="1:19" s="178" customFormat="1" ht="15" customHeight="1" x14ac:dyDescent="0.25">
      <c r="L32" s="526"/>
      <c r="M32" s="523" t="s">
        <v>620</v>
      </c>
      <c r="N32" s="464" t="s">
        <v>621</v>
      </c>
      <c r="O32" s="464" t="s">
        <v>620</v>
      </c>
      <c r="P32" s="464" t="s">
        <v>621</v>
      </c>
    </row>
    <row r="33" spans="11:16" s="178" customFormat="1" ht="15" customHeight="1" x14ac:dyDescent="0.25">
      <c r="K33" s="305"/>
      <c r="L33" s="526"/>
      <c r="M33" s="524">
        <v>7</v>
      </c>
      <c r="N33" s="261">
        <v>270250</v>
      </c>
      <c r="O33" s="224">
        <v>11</v>
      </c>
      <c r="P33" s="262">
        <v>341372.58</v>
      </c>
    </row>
    <row r="34" spans="11:16" s="178" customFormat="1" ht="15" customHeight="1" x14ac:dyDescent="0.25">
      <c r="K34" s="305"/>
      <c r="M34" s="98"/>
      <c r="N34" s="98"/>
      <c r="O34" s="98"/>
      <c r="P34" s="98"/>
    </row>
    <row r="35" spans="11:16" s="178" customFormat="1" ht="15" customHeight="1" x14ac:dyDescent="0.25">
      <c r="M35" s="98"/>
      <c r="N35" s="98"/>
      <c r="O35" s="98"/>
      <c r="P35" s="98"/>
    </row>
    <row r="36" spans="11:16" s="178" customFormat="1" ht="15" customHeight="1" x14ac:dyDescent="0.25">
      <c r="M36" s="98"/>
      <c r="N36" s="98"/>
      <c r="O36" s="98"/>
      <c r="P36" s="98"/>
    </row>
    <row r="37" spans="11:16" s="178" customFormat="1" ht="15" customHeight="1" x14ac:dyDescent="0.25">
      <c r="M37" s="98"/>
      <c r="N37" s="98"/>
      <c r="O37" s="98"/>
      <c r="P37" s="98"/>
    </row>
    <row r="38" spans="11:16" s="178" customFormat="1" ht="15" customHeight="1" x14ac:dyDescent="0.25">
      <c r="M38" s="98"/>
      <c r="N38" s="98"/>
      <c r="O38" s="98"/>
      <c r="P38" s="98"/>
    </row>
    <row r="39" spans="11:16" s="178" customFormat="1" ht="15" customHeight="1" x14ac:dyDescent="0.25">
      <c r="M39" s="98"/>
      <c r="N39" s="98"/>
      <c r="O39" s="98"/>
      <c r="P39" s="98"/>
    </row>
    <row r="40" spans="11:16" s="178" customFormat="1" ht="15" customHeight="1" x14ac:dyDescent="0.25">
      <c r="M40" s="98"/>
      <c r="N40" s="98"/>
      <c r="O40" s="98"/>
      <c r="P40" s="98"/>
    </row>
    <row r="41" spans="11:16" s="178" customFormat="1" ht="15" customHeight="1" x14ac:dyDescent="0.25">
      <c r="M41" s="98"/>
      <c r="N41" s="98"/>
      <c r="O41" s="98"/>
      <c r="P41" s="98"/>
    </row>
    <row r="42" spans="11:16" s="178" customFormat="1" ht="15" customHeight="1" x14ac:dyDescent="0.25">
      <c r="M42" s="98"/>
      <c r="N42" s="98"/>
      <c r="O42" s="98"/>
      <c r="P42" s="98"/>
    </row>
    <row r="43" spans="11:16" s="178" customFormat="1" ht="15" customHeight="1" x14ac:dyDescent="0.25">
      <c r="M43" s="98"/>
      <c r="N43" s="98"/>
      <c r="O43" s="98"/>
      <c r="P43" s="98"/>
    </row>
    <row r="44" spans="11:16" s="178" customFormat="1" ht="15" customHeight="1" x14ac:dyDescent="0.25">
      <c r="M44" s="98"/>
      <c r="N44" s="98"/>
      <c r="O44" s="98"/>
      <c r="P44" s="98"/>
    </row>
    <row r="45" spans="11:16" s="178" customFormat="1" ht="15" customHeight="1" x14ac:dyDescent="0.25">
      <c r="M45" s="98"/>
      <c r="N45" s="98"/>
      <c r="O45" s="98"/>
      <c r="P45" s="98"/>
    </row>
    <row r="46" spans="11:16" s="178" customFormat="1" ht="15" customHeight="1" x14ac:dyDescent="0.25">
      <c r="M46" s="98"/>
      <c r="N46" s="98"/>
      <c r="O46" s="98"/>
      <c r="P46" s="98"/>
    </row>
    <row r="47" spans="11:16" s="178" customFormat="1" ht="15" customHeight="1" x14ac:dyDescent="0.25">
      <c r="M47" s="98"/>
      <c r="N47" s="98"/>
      <c r="O47" s="98"/>
      <c r="P47" s="98"/>
    </row>
    <row r="48" spans="11:16" s="178" customFormat="1" ht="15" customHeight="1" x14ac:dyDescent="0.25">
      <c r="M48" s="98"/>
      <c r="N48" s="98"/>
      <c r="O48" s="98"/>
      <c r="P48" s="98"/>
    </row>
    <row r="49" spans="13:16" s="178" customFormat="1" ht="15" customHeight="1" x14ac:dyDescent="0.25">
      <c r="M49" s="98"/>
      <c r="N49" s="98"/>
      <c r="O49" s="98"/>
      <c r="P49" s="98"/>
    </row>
    <row r="50" spans="13:16" s="178" customFormat="1" ht="15" customHeight="1" x14ac:dyDescent="0.25">
      <c r="M50" s="98"/>
      <c r="N50" s="98"/>
      <c r="O50" s="98"/>
      <c r="P50" s="98"/>
    </row>
    <row r="51" spans="13:16" s="178" customFormat="1" ht="15" customHeight="1" x14ac:dyDescent="0.25">
      <c r="M51" s="98"/>
      <c r="N51" s="98"/>
      <c r="O51" s="98"/>
      <c r="P51" s="98"/>
    </row>
    <row r="52" spans="13:16" s="178" customFormat="1" ht="15" customHeight="1" x14ac:dyDescent="0.25">
      <c r="M52" s="98"/>
      <c r="N52" s="98"/>
      <c r="O52" s="98"/>
      <c r="P52" s="98"/>
    </row>
    <row r="53" spans="13:16" s="178" customFormat="1" ht="15" customHeight="1" x14ac:dyDescent="0.25">
      <c r="M53" s="98"/>
      <c r="N53" s="98"/>
      <c r="O53" s="98"/>
      <c r="P53" s="98"/>
    </row>
    <row r="54" spans="13:16" s="178" customFormat="1" ht="15" customHeight="1" x14ac:dyDescent="0.25">
      <c r="M54" s="98"/>
      <c r="N54" s="98"/>
      <c r="O54" s="98"/>
      <c r="P54" s="98"/>
    </row>
    <row r="55" spans="13:16" s="178" customFormat="1" ht="15" customHeight="1" x14ac:dyDescent="0.25">
      <c r="M55" s="98"/>
      <c r="N55" s="98"/>
      <c r="O55" s="98"/>
      <c r="P55" s="98"/>
    </row>
    <row r="56" spans="13:16" s="178" customFormat="1" ht="15" customHeight="1" x14ac:dyDescent="0.25">
      <c r="M56" s="98"/>
      <c r="N56" s="98"/>
      <c r="O56" s="98"/>
      <c r="P56" s="98"/>
    </row>
    <row r="57" spans="13:16" s="178" customFormat="1" ht="15" customHeight="1" x14ac:dyDescent="0.25">
      <c r="M57" s="98"/>
      <c r="N57" s="98"/>
      <c r="O57" s="98"/>
      <c r="P57" s="98"/>
    </row>
    <row r="58" spans="13:16" s="178" customFormat="1" ht="15" customHeight="1" x14ac:dyDescent="0.25">
      <c r="M58" s="98"/>
      <c r="N58" s="98"/>
      <c r="O58" s="98"/>
      <c r="P58" s="98"/>
    </row>
    <row r="59" spans="13:16" s="178" customFormat="1" ht="15" customHeight="1" x14ac:dyDescent="0.25">
      <c r="M59" s="98"/>
      <c r="N59" s="98"/>
      <c r="O59" s="98"/>
      <c r="P59" s="98"/>
    </row>
    <row r="60" spans="13:16" s="178" customFormat="1" ht="15" customHeight="1" x14ac:dyDescent="0.25">
      <c r="M60" s="98"/>
      <c r="N60" s="98"/>
      <c r="O60" s="98"/>
      <c r="P60" s="98"/>
    </row>
    <row r="61" spans="13:16" s="178" customFormat="1" ht="15" customHeight="1" x14ac:dyDescent="0.25">
      <c r="M61" s="98"/>
      <c r="N61" s="98"/>
      <c r="O61" s="98"/>
      <c r="P61" s="98"/>
    </row>
  </sheetData>
  <mergeCells count="76">
    <mergeCell ref="Q4:Q5"/>
    <mergeCell ref="R4:R5"/>
    <mergeCell ref="O4:P4"/>
    <mergeCell ref="A4:A5"/>
    <mergeCell ref="B4:B5"/>
    <mergeCell ref="C4:C5"/>
    <mergeCell ref="D4:D5"/>
    <mergeCell ref="E4:E5"/>
    <mergeCell ref="F4:F5"/>
    <mergeCell ref="G4:G5"/>
    <mergeCell ref="H4:I4"/>
    <mergeCell ref="J4:J5"/>
    <mergeCell ref="K4:L4"/>
    <mergeCell ref="M4:N4"/>
    <mergeCell ref="Q17:Q18"/>
    <mergeCell ref="R17:R18"/>
    <mergeCell ref="A17:A18"/>
    <mergeCell ref="B17:B18"/>
    <mergeCell ref="C17:C18"/>
    <mergeCell ref="D17:D18"/>
    <mergeCell ref="E17:E18"/>
    <mergeCell ref="F17:F18"/>
    <mergeCell ref="J17:J18"/>
    <mergeCell ref="K17:K18"/>
    <mergeCell ref="L17:L18"/>
    <mergeCell ref="F19:F21"/>
    <mergeCell ref="M17:M18"/>
    <mergeCell ref="N17:N18"/>
    <mergeCell ref="O17:O18"/>
    <mergeCell ref="P17:P18"/>
    <mergeCell ref="P19:P21"/>
    <mergeCell ref="A19:A21"/>
    <mergeCell ref="B19:B21"/>
    <mergeCell ref="C19:C21"/>
    <mergeCell ref="D19:D21"/>
    <mergeCell ref="E19:E21"/>
    <mergeCell ref="Q19:Q21"/>
    <mergeCell ref="R19:R21"/>
    <mergeCell ref="A22:A23"/>
    <mergeCell ref="B22:B23"/>
    <mergeCell ref="C22:C23"/>
    <mergeCell ref="D22:D23"/>
    <mergeCell ref="E22:E23"/>
    <mergeCell ref="F22:F23"/>
    <mergeCell ref="J22:J23"/>
    <mergeCell ref="J19:J21"/>
    <mergeCell ref="K19:K21"/>
    <mergeCell ref="L19:L21"/>
    <mergeCell ref="M19:M21"/>
    <mergeCell ref="N19:N21"/>
    <mergeCell ref="O19:O21"/>
    <mergeCell ref="Q22:Q23"/>
    <mergeCell ref="R22:R23"/>
    <mergeCell ref="A28:A29"/>
    <mergeCell ref="B28:B29"/>
    <mergeCell ref="C28:C29"/>
    <mergeCell ref="D28:D29"/>
    <mergeCell ref="E28:E29"/>
    <mergeCell ref="F28:F29"/>
    <mergeCell ref="J28:J29"/>
    <mergeCell ref="K28:K29"/>
    <mergeCell ref="K22:K23"/>
    <mergeCell ref="L22:L23"/>
    <mergeCell ref="M22:M23"/>
    <mergeCell ref="N22:N23"/>
    <mergeCell ref="O22:O23"/>
    <mergeCell ref="P22:P23"/>
    <mergeCell ref="R28:R29"/>
    <mergeCell ref="Q28:Q29"/>
    <mergeCell ref="M31:N31"/>
    <mergeCell ref="O31:P31"/>
    <mergeCell ref="L28:L29"/>
    <mergeCell ref="M28:M29"/>
    <mergeCell ref="N28:N29"/>
    <mergeCell ref="O28:O29"/>
    <mergeCell ref="P28:P2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25"/>
  <sheetViews>
    <sheetView zoomScale="60" zoomScaleNormal="60" workbookViewId="0">
      <selection activeCell="A3" sqref="A3"/>
    </sheetView>
  </sheetViews>
  <sheetFormatPr defaultRowHeight="12.75" x14ac:dyDescent="0.2"/>
  <cols>
    <col min="1" max="1" width="4.7109375" style="127" customWidth="1"/>
    <col min="2" max="2" width="8.85546875" style="127" customWidth="1"/>
    <col min="3" max="3" width="9.140625" style="127"/>
    <col min="4" max="4" width="8.85546875" style="127" customWidth="1"/>
    <col min="5" max="5" width="41" style="127" customWidth="1"/>
    <col min="6" max="6" width="84.140625" style="127" customWidth="1"/>
    <col min="7" max="7" width="35.7109375" style="127" customWidth="1"/>
    <col min="8" max="8" width="40.7109375" style="127" customWidth="1"/>
    <col min="9" max="9" width="13.28515625" style="127" customWidth="1"/>
    <col min="10" max="10" width="49.7109375" style="127" customWidth="1"/>
    <col min="11" max="11" width="11.7109375" style="127" customWidth="1"/>
    <col min="12" max="12" width="12.7109375" style="127" customWidth="1"/>
    <col min="13" max="13" width="18.85546875" style="128" customWidth="1"/>
    <col min="14" max="14" width="13.42578125" style="128" customWidth="1"/>
    <col min="15" max="15" width="14.7109375" style="128" customWidth="1"/>
    <col min="16" max="16" width="11.28515625" style="128" customWidth="1"/>
    <col min="17" max="17" width="16.7109375" style="127" customWidth="1"/>
    <col min="18" max="18" width="21" style="127" customWidth="1"/>
    <col min="19" max="256" width="9.140625" style="127"/>
    <col min="257" max="257" width="4.7109375" style="127" bestFit="1" customWidth="1"/>
    <col min="258" max="258" width="9.7109375" style="127" bestFit="1" customWidth="1"/>
    <col min="259" max="259" width="10" style="127" bestFit="1" customWidth="1"/>
    <col min="260" max="260" width="8.85546875" style="127" bestFit="1" customWidth="1"/>
    <col min="261" max="261" width="22.85546875" style="127" customWidth="1"/>
    <col min="262" max="262" width="59.7109375" style="127" bestFit="1" customWidth="1"/>
    <col min="263" max="263" width="57.85546875" style="127" bestFit="1" customWidth="1"/>
    <col min="264" max="264" width="35.28515625" style="127" bestFit="1" customWidth="1"/>
    <col min="265" max="265" width="28.140625" style="127" bestFit="1" customWidth="1"/>
    <col min="266" max="266" width="33.140625" style="127" bestFit="1" customWidth="1"/>
    <col min="267" max="267" width="26" style="127" bestFit="1" customWidth="1"/>
    <col min="268" max="268" width="19.140625" style="127" bestFit="1" customWidth="1"/>
    <col min="269" max="269" width="10.42578125" style="127" customWidth="1"/>
    <col min="270" max="270" width="11.85546875" style="127" customWidth="1"/>
    <col min="271" max="271" width="14.7109375" style="127" customWidth="1"/>
    <col min="272" max="272" width="9" style="127" bestFit="1" customWidth="1"/>
    <col min="273" max="512" width="9.140625" style="127"/>
    <col min="513" max="513" width="4.7109375" style="127" bestFit="1" customWidth="1"/>
    <col min="514" max="514" width="9.7109375" style="127" bestFit="1" customWidth="1"/>
    <col min="515" max="515" width="10" style="127" bestFit="1" customWidth="1"/>
    <col min="516" max="516" width="8.85546875" style="127" bestFit="1" customWidth="1"/>
    <col min="517" max="517" width="22.85546875" style="127" customWidth="1"/>
    <col min="518" max="518" width="59.7109375" style="127" bestFit="1" customWidth="1"/>
    <col min="519" max="519" width="57.85546875" style="127" bestFit="1" customWidth="1"/>
    <col min="520" max="520" width="35.28515625" style="127" bestFit="1" customWidth="1"/>
    <col min="521" max="521" width="28.140625" style="127" bestFit="1" customWidth="1"/>
    <col min="522" max="522" width="33.140625" style="127" bestFit="1" customWidth="1"/>
    <col min="523" max="523" width="26" style="127" bestFit="1" customWidth="1"/>
    <col min="524" max="524" width="19.140625" style="127" bestFit="1" customWidth="1"/>
    <col min="525" max="525" width="10.42578125" style="127" customWidth="1"/>
    <col min="526" max="526" width="11.85546875" style="127" customWidth="1"/>
    <col min="527" max="527" width="14.7109375" style="127" customWidth="1"/>
    <col min="528" max="528" width="9" style="127" bestFit="1" customWidth="1"/>
    <col min="529" max="768" width="9.140625" style="127"/>
    <col min="769" max="769" width="4.7109375" style="127" bestFit="1" customWidth="1"/>
    <col min="770" max="770" width="9.7109375" style="127" bestFit="1" customWidth="1"/>
    <col min="771" max="771" width="10" style="127" bestFit="1" customWidth="1"/>
    <col min="772" max="772" width="8.85546875" style="127" bestFit="1" customWidth="1"/>
    <col min="773" max="773" width="22.85546875" style="127" customWidth="1"/>
    <col min="774" max="774" width="59.7109375" style="127" bestFit="1" customWidth="1"/>
    <col min="775" max="775" width="57.85546875" style="127" bestFit="1" customWidth="1"/>
    <col min="776" max="776" width="35.28515625" style="127" bestFit="1" customWidth="1"/>
    <col min="777" max="777" width="28.140625" style="127" bestFit="1" customWidth="1"/>
    <col min="778" max="778" width="33.140625" style="127" bestFit="1" customWidth="1"/>
    <col min="779" max="779" width="26" style="127" bestFit="1" customWidth="1"/>
    <col min="780" max="780" width="19.140625" style="127" bestFit="1" customWidth="1"/>
    <col min="781" max="781" width="10.42578125" style="127" customWidth="1"/>
    <col min="782" max="782" width="11.85546875" style="127" customWidth="1"/>
    <col min="783" max="783" width="14.7109375" style="127" customWidth="1"/>
    <col min="784" max="784" width="9" style="127" bestFit="1" customWidth="1"/>
    <col min="785" max="1024" width="9.140625" style="127"/>
    <col min="1025" max="1025" width="4.7109375" style="127" bestFit="1" customWidth="1"/>
    <col min="1026" max="1026" width="9.7109375" style="127" bestFit="1" customWidth="1"/>
    <col min="1027" max="1027" width="10" style="127" bestFit="1" customWidth="1"/>
    <col min="1028" max="1028" width="8.85546875" style="127" bestFit="1" customWidth="1"/>
    <col min="1029" max="1029" width="22.85546875" style="127" customWidth="1"/>
    <col min="1030" max="1030" width="59.7109375" style="127" bestFit="1" customWidth="1"/>
    <col min="1031" max="1031" width="57.85546875" style="127" bestFit="1" customWidth="1"/>
    <col min="1032" max="1032" width="35.28515625" style="127" bestFit="1" customWidth="1"/>
    <col min="1033" max="1033" width="28.140625" style="127" bestFit="1" customWidth="1"/>
    <col min="1034" max="1034" width="33.140625" style="127" bestFit="1" customWidth="1"/>
    <col min="1035" max="1035" width="26" style="127" bestFit="1" customWidth="1"/>
    <col min="1036" max="1036" width="19.140625" style="127" bestFit="1" customWidth="1"/>
    <col min="1037" max="1037" width="10.42578125" style="127" customWidth="1"/>
    <col min="1038" max="1038" width="11.85546875" style="127" customWidth="1"/>
    <col min="1039" max="1039" width="14.7109375" style="127" customWidth="1"/>
    <col min="1040" max="1040" width="9" style="127" bestFit="1" customWidth="1"/>
    <col min="1041" max="1280" width="9.140625" style="127"/>
    <col min="1281" max="1281" width="4.7109375" style="127" bestFit="1" customWidth="1"/>
    <col min="1282" max="1282" width="9.7109375" style="127" bestFit="1" customWidth="1"/>
    <col min="1283" max="1283" width="10" style="127" bestFit="1" customWidth="1"/>
    <col min="1284" max="1284" width="8.85546875" style="127" bestFit="1" customWidth="1"/>
    <col min="1285" max="1285" width="22.85546875" style="127" customWidth="1"/>
    <col min="1286" max="1286" width="59.7109375" style="127" bestFit="1" customWidth="1"/>
    <col min="1287" max="1287" width="57.85546875" style="127" bestFit="1" customWidth="1"/>
    <col min="1288" max="1288" width="35.28515625" style="127" bestFit="1" customWidth="1"/>
    <col min="1289" max="1289" width="28.140625" style="127" bestFit="1" customWidth="1"/>
    <col min="1290" max="1290" width="33.140625" style="127" bestFit="1" customWidth="1"/>
    <col min="1291" max="1291" width="26" style="127" bestFit="1" customWidth="1"/>
    <col min="1292" max="1292" width="19.140625" style="127" bestFit="1" customWidth="1"/>
    <col min="1293" max="1293" width="10.42578125" style="127" customWidth="1"/>
    <col min="1294" max="1294" width="11.85546875" style="127" customWidth="1"/>
    <col min="1295" max="1295" width="14.7109375" style="127" customWidth="1"/>
    <col min="1296" max="1296" width="9" style="127" bestFit="1" customWidth="1"/>
    <col min="1297" max="1536" width="9.140625" style="127"/>
    <col min="1537" max="1537" width="4.7109375" style="127" bestFit="1" customWidth="1"/>
    <col min="1538" max="1538" width="9.7109375" style="127" bestFit="1" customWidth="1"/>
    <col min="1539" max="1539" width="10" style="127" bestFit="1" customWidth="1"/>
    <col min="1540" max="1540" width="8.85546875" style="127" bestFit="1" customWidth="1"/>
    <col min="1541" max="1541" width="22.85546875" style="127" customWidth="1"/>
    <col min="1542" max="1542" width="59.7109375" style="127" bestFit="1" customWidth="1"/>
    <col min="1543" max="1543" width="57.85546875" style="127" bestFit="1" customWidth="1"/>
    <col min="1544" max="1544" width="35.28515625" style="127" bestFit="1" customWidth="1"/>
    <col min="1545" max="1545" width="28.140625" style="127" bestFit="1" customWidth="1"/>
    <col min="1546" max="1546" width="33.140625" style="127" bestFit="1" customWidth="1"/>
    <col min="1547" max="1547" width="26" style="127" bestFit="1" customWidth="1"/>
    <col min="1548" max="1548" width="19.140625" style="127" bestFit="1" customWidth="1"/>
    <col min="1549" max="1549" width="10.42578125" style="127" customWidth="1"/>
    <col min="1550" max="1550" width="11.85546875" style="127" customWidth="1"/>
    <col min="1551" max="1551" width="14.7109375" style="127" customWidth="1"/>
    <col min="1552" max="1552" width="9" style="127" bestFit="1" customWidth="1"/>
    <col min="1553" max="1792" width="9.140625" style="127"/>
    <col min="1793" max="1793" width="4.7109375" style="127" bestFit="1" customWidth="1"/>
    <col min="1794" max="1794" width="9.7109375" style="127" bestFit="1" customWidth="1"/>
    <col min="1795" max="1795" width="10" style="127" bestFit="1" customWidth="1"/>
    <col min="1796" max="1796" width="8.85546875" style="127" bestFit="1" customWidth="1"/>
    <col min="1797" max="1797" width="22.85546875" style="127" customWidth="1"/>
    <col min="1798" max="1798" width="59.7109375" style="127" bestFit="1" customWidth="1"/>
    <col min="1799" max="1799" width="57.85546875" style="127" bestFit="1" customWidth="1"/>
    <col min="1800" max="1800" width="35.28515625" style="127" bestFit="1" customWidth="1"/>
    <col min="1801" max="1801" width="28.140625" style="127" bestFit="1" customWidth="1"/>
    <col min="1802" max="1802" width="33.140625" style="127" bestFit="1" customWidth="1"/>
    <col min="1803" max="1803" width="26" style="127" bestFit="1" customWidth="1"/>
    <col min="1804" max="1804" width="19.140625" style="127" bestFit="1" customWidth="1"/>
    <col min="1805" max="1805" width="10.42578125" style="127" customWidth="1"/>
    <col min="1806" max="1806" width="11.85546875" style="127" customWidth="1"/>
    <col min="1807" max="1807" width="14.7109375" style="127" customWidth="1"/>
    <col min="1808" max="1808" width="9" style="127" bestFit="1" customWidth="1"/>
    <col min="1809" max="2048" width="9.140625" style="127"/>
    <col min="2049" max="2049" width="4.7109375" style="127" bestFit="1" customWidth="1"/>
    <col min="2050" max="2050" width="9.7109375" style="127" bestFit="1" customWidth="1"/>
    <col min="2051" max="2051" width="10" style="127" bestFit="1" customWidth="1"/>
    <col min="2052" max="2052" width="8.85546875" style="127" bestFit="1" customWidth="1"/>
    <col min="2053" max="2053" width="22.85546875" style="127" customWidth="1"/>
    <col min="2054" max="2054" width="59.7109375" style="127" bestFit="1" customWidth="1"/>
    <col min="2055" max="2055" width="57.85546875" style="127" bestFit="1" customWidth="1"/>
    <col min="2056" max="2056" width="35.28515625" style="127" bestFit="1" customWidth="1"/>
    <col min="2057" max="2057" width="28.140625" style="127" bestFit="1" customWidth="1"/>
    <col min="2058" max="2058" width="33.140625" style="127" bestFit="1" customWidth="1"/>
    <col min="2059" max="2059" width="26" style="127" bestFit="1" customWidth="1"/>
    <col min="2060" max="2060" width="19.140625" style="127" bestFit="1" customWidth="1"/>
    <col min="2061" max="2061" width="10.42578125" style="127" customWidth="1"/>
    <col min="2062" max="2062" width="11.85546875" style="127" customWidth="1"/>
    <col min="2063" max="2063" width="14.7109375" style="127" customWidth="1"/>
    <col min="2064" max="2064" width="9" style="127" bestFit="1" customWidth="1"/>
    <col min="2065" max="2304" width="9.140625" style="127"/>
    <col min="2305" max="2305" width="4.7109375" style="127" bestFit="1" customWidth="1"/>
    <col min="2306" max="2306" width="9.7109375" style="127" bestFit="1" customWidth="1"/>
    <col min="2307" max="2307" width="10" style="127" bestFit="1" customWidth="1"/>
    <col min="2308" max="2308" width="8.85546875" style="127" bestFit="1" customWidth="1"/>
    <col min="2309" max="2309" width="22.85546875" style="127" customWidth="1"/>
    <col min="2310" max="2310" width="59.7109375" style="127" bestFit="1" customWidth="1"/>
    <col min="2311" max="2311" width="57.85546875" style="127" bestFit="1" customWidth="1"/>
    <col min="2312" max="2312" width="35.28515625" style="127" bestFit="1" customWidth="1"/>
    <col min="2313" max="2313" width="28.140625" style="127" bestFit="1" customWidth="1"/>
    <col min="2314" max="2314" width="33.140625" style="127" bestFit="1" customWidth="1"/>
    <col min="2315" max="2315" width="26" style="127" bestFit="1" customWidth="1"/>
    <col min="2316" max="2316" width="19.140625" style="127" bestFit="1" customWidth="1"/>
    <col min="2317" max="2317" width="10.42578125" style="127" customWidth="1"/>
    <col min="2318" max="2318" width="11.85546875" style="127" customWidth="1"/>
    <col min="2319" max="2319" width="14.7109375" style="127" customWidth="1"/>
    <col min="2320" max="2320" width="9" style="127" bestFit="1" customWidth="1"/>
    <col min="2321" max="2560" width="9.140625" style="127"/>
    <col min="2561" max="2561" width="4.7109375" style="127" bestFit="1" customWidth="1"/>
    <col min="2562" max="2562" width="9.7109375" style="127" bestFit="1" customWidth="1"/>
    <col min="2563" max="2563" width="10" style="127" bestFit="1" customWidth="1"/>
    <col min="2564" max="2564" width="8.85546875" style="127" bestFit="1" customWidth="1"/>
    <col min="2565" max="2565" width="22.85546875" style="127" customWidth="1"/>
    <col min="2566" max="2566" width="59.7109375" style="127" bestFit="1" customWidth="1"/>
    <col min="2567" max="2567" width="57.85546875" style="127" bestFit="1" customWidth="1"/>
    <col min="2568" max="2568" width="35.28515625" style="127" bestFit="1" customWidth="1"/>
    <col min="2569" max="2569" width="28.140625" style="127" bestFit="1" customWidth="1"/>
    <col min="2570" max="2570" width="33.140625" style="127" bestFit="1" customWidth="1"/>
    <col min="2571" max="2571" width="26" style="127" bestFit="1" customWidth="1"/>
    <col min="2572" max="2572" width="19.140625" style="127" bestFit="1" customWidth="1"/>
    <col min="2573" max="2573" width="10.42578125" style="127" customWidth="1"/>
    <col min="2574" max="2574" width="11.85546875" style="127" customWidth="1"/>
    <col min="2575" max="2575" width="14.7109375" style="127" customWidth="1"/>
    <col min="2576" max="2576" width="9" style="127" bestFit="1" customWidth="1"/>
    <col min="2577" max="2816" width="9.140625" style="127"/>
    <col min="2817" max="2817" width="4.7109375" style="127" bestFit="1" customWidth="1"/>
    <col min="2818" max="2818" width="9.7109375" style="127" bestFit="1" customWidth="1"/>
    <col min="2819" max="2819" width="10" style="127" bestFit="1" customWidth="1"/>
    <col min="2820" max="2820" width="8.85546875" style="127" bestFit="1" customWidth="1"/>
    <col min="2821" max="2821" width="22.85546875" style="127" customWidth="1"/>
    <col min="2822" max="2822" width="59.7109375" style="127" bestFit="1" customWidth="1"/>
    <col min="2823" max="2823" width="57.85546875" style="127" bestFit="1" customWidth="1"/>
    <col min="2824" max="2824" width="35.28515625" style="127" bestFit="1" customWidth="1"/>
    <col min="2825" max="2825" width="28.140625" style="127" bestFit="1" customWidth="1"/>
    <col min="2826" max="2826" width="33.140625" style="127" bestFit="1" customWidth="1"/>
    <col min="2827" max="2827" width="26" style="127" bestFit="1" customWidth="1"/>
    <col min="2828" max="2828" width="19.140625" style="127" bestFit="1" customWidth="1"/>
    <col min="2829" max="2829" width="10.42578125" style="127" customWidth="1"/>
    <col min="2830" max="2830" width="11.85546875" style="127" customWidth="1"/>
    <col min="2831" max="2831" width="14.7109375" style="127" customWidth="1"/>
    <col min="2832" max="2832" width="9" style="127" bestFit="1" customWidth="1"/>
    <col min="2833" max="3072" width="9.140625" style="127"/>
    <col min="3073" max="3073" width="4.7109375" style="127" bestFit="1" customWidth="1"/>
    <col min="3074" max="3074" width="9.7109375" style="127" bestFit="1" customWidth="1"/>
    <col min="3075" max="3075" width="10" style="127" bestFit="1" customWidth="1"/>
    <col min="3076" max="3076" width="8.85546875" style="127" bestFit="1" customWidth="1"/>
    <col min="3077" max="3077" width="22.85546875" style="127" customWidth="1"/>
    <col min="3078" max="3078" width="59.7109375" style="127" bestFit="1" customWidth="1"/>
    <col min="3079" max="3079" width="57.85546875" style="127" bestFit="1" customWidth="1"/>
    <col min="3080" max="3080" width="35.28515625" style="127" bestFit="1" customWidth="1"/>
    <col min="3081" max="3081" width="28.140625" style="127" bestFit="1" customWidth="1"/>
    <col min="3082" max="3082" width="33.140625" style="127" bestFit="1" customWidth="1"/>
    <col min="3083" max="3083" width="26" style="127" bestFit="1" customWidth="1"/>
    <col min="3084" max="3084" width="19.140625" style="127" bestFit="1" customWidth="1"/>
    <col min="3085" max="3085" width="10.42578125" style="127" customWidth="1"/>
    <col min="3086" max="3086" width="11.85546875" style="127" customWidth="1"/>
    <col min="3087" max="3087" width="14.7109375" style="127" customWidth="1"/>
    <col min="3088" max="3088" width="9" style="127" bestFit="1" customWidth="1"/>
    <col min="3089" max="3328" width="9.140625" style="127"/>
    <col min="3329" max="3329" width="4.7109375" style="127" bestFit="1" customWidth="1"/>
    <col min="3330" max="3330" width="9.7109375" style="127" bestFit="1" customWidth="1"/>
    <col min="3331" max="3331" width="10" style="127" bestFit="1" customWidth="1"/>
    <col min="3332" max="3332" width="8.85546875" style="127" bestFit="1" customWidth="1"/>
    <col min="3333" max="3333" width="22.85546875" style="127" customWidth="1"/>
    <col min="3334" max="3334" width="59.7109375" style="127" bestFit="1" customWidth="1"/>
    <col min="3335" max="3335" width="57.85546875" style="127" bestFit="1" customWidth="1"/>
    <col min="3336" max="3336" width="35.28515625" style="127" bestFit="1" customWidth="1"/>
    <col min="3337" max="3337" width="28.140625" style="127" bestFit="1" customWidth="1"/>
    <col min="3338" max="3338" width="33.140625" style="127" bestFit="1" customWidth="1"/>
    <col min="3339" max="3339" width="26" style="127" bestFit="1" customWidth="1"/>
    <col min="3340" max="3340" width="19.140625" style="127" bestFit="1" customWidth="1"/>
    <col min="3341" max="3341" width="10.42578125" style="127" customWidth="1"/>
    <col min="3342" max="3342" width="11.85546875" style="127" customWidth="1"/>
    <col min="3343" max="3343" width="14.7109375" style="127" customWidth="1"/>
    <col min="3344" max="3344" width="9" style="127" bestFit="1" customWidth="1"/>
    <col min="3345" max="3584" width="9.140625" style="127"/>
    <col min="3585" max="3585" width="4.7109375" style="127" bestFit="1" customWidth="1"/>
    <col min="3586" max="3586" width="9.7109375" style="127" bestFit="1" customWidth="1"/>
    <col min="3587" max="3587" width="10" style="127" bestFit="1" customWidth="1"/>
    <col min="3588" max="3588" width="8.85546875" style="127" bestFit="1" customWidth="1"/>
    <col min="3589" max="3589" width="22.85546875" style="127" customWidth="1"/>
    <col min="3590" max="3590" width="59.7109375" style="127" bestFit="1" customWidth="1"/>
    <col min="3591" max="3591" width="57.85546875" style="127" bestFit="1" customWidth="1"/>
    <col min="3592" max="3592" width="35.28515625" style="127" bestFit="1" customWidth="1"/>
    <col min="3593" max="3593" width="28.140625" style="127" bestFit="1" customWidth="1"/>
    <col min="3594" max="3594" width="33.140625" style="127" bestFit="1" customWidth="1"/>
    <col min="3595" max="3595" width="26" style="127" bestFit="1" customWidth="1"/>
    <col min="3596" max="3596" width="19.140625" style="127" bestFit="1" customWidth="1"/>
    <col min="3597" max="3597" width="10.42578125" style="127" customWidth="1"/>
    <col min="3598" max="3598" width="11.85546875" style="127" customWidth="1"/>
    <col min="3599" max="3599" width="14.7109375" style="127" customWidth="1"/>
    <col min="3600" max="3600" width="9" style="127" bestFit="1" customWidth="1"/>
    <col min="3601" max="3840" width="9.140625" style="127"/>
    <col min="3841" max="3841" width="4.7109375" style="127" bestFit="1" customWidth="1"/>
    <col min="3842" max="3842" width="9.7109375" style="127" bestFit="1" customWidth="1"/>
    <col min="3843" max="3843" width="10" style="127" bestFit="1" customWidth="1"/>
    <col min="3844" max="3844" width="8.85546875" style="127" bestFit="1" customWidth="1"/>
    <col min="3845" max="3845" width="22.85546875" style="127" customWidth="1"/>
    <col min="3846" max="3846" width="59.7109375" style="127" bestFit="1" customWidth="1"/>
    <col min="3847" max="3847" width="57.85546875" style="127" bestFit="1" customWidth="1"/>
    <col min="3848" max="3848" width="35.28515625" style="127" bestFit="1" customWidth="1"/>
    <col min="3849" max="3849" width="28.140625" style="127" bestFit="1" customWidth="1"/>
    <col min="3850" max="3850" width="33.140625" style="127" bestFit="1" customWidth="1"/>
    <col min="3851" max="3851" width="26" style="127" bestFit="1" customWidth="1"/>
    <col min="3852" max="3852" width="19.140625" style="127" bestFit="1" customWidth="1"/>
    <col min="3853" max="3853" width="10.42578125" style="127" customWidth="1"/>
    <col min="3854" max="3854" width="11.85546875" style="127" customWidth="1"/>
    <col min="3855" max="3855" width="14.7109375" style="127" customWidth="1"/>
    <col min="3856" max="3856" width="9" style="127" bestFit="1" customWidth="1"/>
    <col min="3857" max="4096" width="9.140625" style="127"/>
    <col min="4097" max="4097" width="4.7109375" style="127" bestFit="1" customWidth="1"/>
    <col min="4098" max="4098" width="9.7109375" style="127" bestFit="1" customWidth="1"/>
    <col min="4099" max="4099" width="10" style="127" bestFit="1" customWidth="1"/>
    <col min="4100" max="4100" width="8.85546875" style="127" bestFit="1" customWidth="1"/>
    <col min="4101" max="4101" width="22.85546875" style="127" customWidth="1"/>
    <col min="4102" max="4102" width="59.7109375" style="127" bestFit="1" customWidth="1"/>
    <col min="4103" max="4103" width="57.85546875" style="127" bestFit="1" customWidth="1"/>
    <col min="4104" max="4104" width="35.28515625" style="127" bestFit="1" customWidth="1"/>
    <col min="4105" max="4105" width="28.140625" style="127" bestFit="1" customWidth="1"/>
    <col min="4106" max="4106" width="33.140625" style="127" bestFit="1" customWidth="1"/>
    <col min="4107" max="4107" width="26" style="127" bestFit="1" customWidth="1"/>
    <col min="4108" max="4108" width="19.140625" style="127" bestFit="1" customWidth="1"/>
    <col min="4109" max="4109" width="10.42578125" style="127" customWidth="1"/>
    <col min="4110" max="4110" width="11.85546875" style="127" customWidth="1"/>
    <col min="4111" max="4111" width="14.7109375" style="127" customWidth="1"/>
    <col min="4112" max="4112" width="9" style="127" bestFit="1" customWidth="1"/>
    <col min="4113" max="4352" width="9.140625" style="127"/>
    <col min="4353" max="4353" width="4.7109375" style="127" bestFit="1" customWidth="1"/>
    <col min="4354" max="4354" width="9.7109375" style="127" bestFit="1" customWidth="1"/>
    <col min="4355" max="4355" width="10" style="127" bestFit="1" customWidth="1"/>
    <col min="4356" max="4356" width="8.85546875" style="127" bestFit="1" customWidth="1"/>
    <col min="4357" max="4357" width="22.85546875" style="127" customWidth="1"/>
    <col min="4358" max="4358" width="59.7109375" style="127" bestFit="1" customWidth="1"/>
    <col min="4359" max="4359" width="57.85546875" style="127" bestFit="1" customWidth="1"/>
    <col min="4360" max="4360" width="35.28515625" style="127" bestFit="1" customWidth="1"/>
    <col min="4361" max="4361" width="28.140625" style="127" bestFit="1" customWidth="1"/>
    <col min="4362" max="4362" width="33.140625" style="127" bestFit="1" customWidth="1"/>
    <col min="4363" max="4363" width="26" style="127" bestFit="1" customWidth="1"/>
    <col min="4364" max="4364" width="19.140625" style="127" bestFit="1" customWidth="1"/>
    <col min="4365" max="4365" width="10.42578125" style="127" customWidth="1"/>
    <col min="4366" max="4366" width="11.85546875" style="127" customWidth="1"/>
    <col min="4367" max="4367" width="14.7109375" style="127" customWidth="1"/>
    <col min="4368" max="4368" width="9" style="127" bestFit="1" customWidth="1"/>
    <col min="4369" max="4608" width="9.140625" style="127"/>
    <col min="4609" max="4609" width="4.7109375" style="127" bestFit="1" customWidth="1"/>
    <col min="4610" max="4610" width="9.7109375" style="127" bestFit="1" customWidth="1"/>
    <col min="4611" max="4611" width="10" style="127" bestFit="1" customWidth="1"/>
    <col min="4612" max="4612" width="8.85546875" style="127" bestFit="1" customWidth="1"/>
    <col min="4613" max="4613" width="22.85546875" style="127" customWidth="1"/>
    <col min="4614" max="4614" width="59.7109375" style="127" bestFit="1" customWidth="1"/>
    <col min="4615" max="4615" width="57.85546875" style="127" bestFit="1" customWidth="1"/>
    <col min="4616" max="4616" width="35.28515625" style="127" bestFit="1" customWidth="1"/>
    <col min="4617" max="4617" width="28.140625" style="127" bestFit="1" customWidth="1"/>
    <col min="4618" max="4618" width="33.140625" style="127" bestFit="1" customWidth="1"/>
    <col min="4619" max="4619" width="26" style="127" bestFit="1" customWidth="1"/>
    <col min="4620" max="4620" width="19.140625" style="127" bestFit="1" customWidth="1"/>
    <col min="4621" max="4621" width="10.42578125" style="127" customWidth="1"/>
    <col min="4622" max="4622" width="11.85546875" style="127" customWidth="1"/>
    <col min="4623" max="4623" width="14.7109375" style="127" customWidth="1"/>
    <col min="4624" max="4624" width="9" style="127" bestFit="1" customWidth="1"/>
    <col min="4625" max="4864" width="9.140625" style="127"/>
    <col min="4865" max="4865" width="4.7109375" style="127" bestFit="1" customWidth="1"/>
    <col min="4866" max="4866" width="9.7109375" style="127" bestFit="1" customWidth="1"/>
    <col min="4867" max="4867" width="10" style="127" bestFit="1" customWidth="1"/>
    <col min="4868" max="4868" width="8.85546875" style="127" bestFit="1" customWidth="1"/>
    <col min="4869" max="4869" width="22.85546875" style="127" customWidth="1"/>
    <col min="4870" max="4870" width="59.7109375" style="127" bestFit="1" customWidth="1"/>
    <col min="4871" max="4871" width="57.85546875" style="127" bestFit="1" customWidth="1"/>
    <col min="4872" max="4872" width="35.28515625" style="127" bestFit="1" customWidth="1"/>
    <col min="4873" max="4873" width="28.140625" style="127" bestFit="1" customWidth="1"/>
    <col min="4874" max="4874" width="33.140625" style="127" bestFit="1" customWidth="1"/>
    <col min="4875" max="4875" width="26" style="127" bestFit="1" customWidth="1"/>
    <col min="4876" max="4876" width="19.140625" style="127" bestFit="1" customWidth="1"/>
    <col min="4877" max="4877" width="10.42578125" style="127" customWidth="1"/>
    <col min="4878" max="4878" width="11.85546875" style="127" customWidth="1"/>
    <col min="4879" max="4879" width="14.7109375" style="127" customWidth="1"/>
    <col min="4880" max="4880" width="9" style="127" bestFit="1" customWidth="1"/>
    <col min="4881" max="5120" width="9.140625" style="127"/>
    <col min="5121" max="5121" width="4.7109375" style="127" bestFit="1" customWidth="1"/>
    <col min="5122" max="5122" width="9.7109375" style="127" bestFit="1" customWidth="1"/>
    <col min="5123" max="5123" width="10" style="127" bestFit="1" customWidth="1"/>
    <col min="5124" max="5124" width="8.85546875" style="127" bestFit="1" customWidth="1"/>
    <col min="5125" max="5125" width="22.85546875" style="127" customWidth="1"/>
    <col min="5126" max="5126" width="59.7109375" style="127" bestFit="1" customWidth="1"/>
    <col min="5127" max="5127" width="57.85546875" style="127" bestFit="1" customWidth="1"/>
    <col min="5128" max="5128" width="35.28515625" style="127" bestFit="1" customWidth="1"/>
    <col min="5129" max="5129" width="28.140625" style="127" bestFit="1" customWidth="1"/>
    <col min="5130" max="5130" width="33.140625" style="127" bestFit="1" customWidth="1"/>
    <col min="5131" max="5131" width="26" style="127" bestFit="1" customWidth="1"/>
    <col min="5132" max="5132" width="19.140625" style="127" bestFit="1" customWidth="1"/>
    <col min="5133" max="5133" width="10.42578125" style="127" customWidth="1"/>
    <col min="5134" max="5134" width="11.85546875" style="127" customWidth="1"/>
    <col min="5135" max="5135" width="14.7109375" style="127" customWidth="1"/>
    <col min="5136" max="5136" width="9" style="127" bestFit="1" customWidth="1"/>
    <col min="5137" max="5376" width="9.140625" style="127"/>
    <col min="5377" max="5377" width="4.7109375" style="127" bestFit="1" customWidth="1"/>
    <col min="5378" max="5378" width="9.7109375" style="127" bestFit="1" customWidth="1"/>
    <col min="5379" max="5379" width="10" style="127" bestFit="1" customWidth="1"/>
    <col min="5380" max="5380" width="8.85546875" style="127" bestFit="1" customWidth="1"/>
    <col min="5381" max="5381" width="22.85546875" style="127" customWidth="1"/>
    <col min="5382" max="5382" width="59.7109375" style="127" bestFit="1" customWidth="1"/>
    <col min="5383" max="5383" width="57.85546875" style="127" bestFit="1" customWidth="1"/>
    <col min="5384" max="5384" width="35.28515625" style="127" bestFit="1" customWidth="1"/>
    <col min="5385" max="5385" width="28.140625" style="127" bestFit="1" customWidth="1"/>
    <col min="5386" max="5386" width="33.140625" style="127" bestFit="1" customWidth="1"/>
    <col min="5387" max="5387" width="26" style="127" bestFit="1" customWidth="1"/>
    <col min="5388" max="5388" width="19.140625" style="127" bestFit="1" customWidth="1"/>
    <col min="5389" max="5389" width="10.42578125" style="127" customWidth="1"/>
    <col min="5390" max="5390" width="11.85546875" style="127" customWidth="1"/>
    <col min="5391" max="5391" width="14.7109375" style="127" customWidth="1"/>
    <col min="5392" max="5392" width="9" style="127" bestFit="1" customWidth="1"/>
    <col min="5393" max="5632" width="9.140625" style="127"/>
    <col min="5633" max="5633" width="4.7109375" style="127" bestFit="1" customWidth="1"/>
    <col min="5634" max="5634" width="9.7109375" style="127" bestFit="1" customWidth="1"/>
    <col min="5635" max="5635" width="10" style="127" bestFit="1" customWidth="1"/>
    <col min="5636" max="5636" width="8.85546875" style="127" bestFit="1" customWidth="1"/>
    <col min="5637" max="5637" width="22.85546875" style="127" customWidth="1"/>
    <col min="5638" max="5638" width="59.7109375" style="127" bestFit="1" customWidth="1"/>
    <col min="5639" max="5639" width="57.85546875" style="127" bestFit="1" customWidth="1"/>
    <col min="5640" max="5640" width="35.28515625" style="127" bestFit="1" customWidth="1"/>
    <col min="5641" max="5641" width="28.140625" style="127" bestFit="1" customWidth="1"/>
    <col min="5642" max="5642" width="33.140625" style="127" bestFit="1" customWidth="1"/>
    <col min="5643" max="5643" width="26" style="127" bestFit="1" customWidth="1"/>
    <col min="5644" max="5644" width="19.140625" style="127" bestFit="1" customWidth="1"/>
    <col min="5645" max="5645" width="10.42578125" style="127" customWidth="1"/>
    <col min="5646" max="5646" width="11.85546875" style="127" customWidth="1"/>
    <col min="5647" max="5647" width="14.7109375" style="127" customWidth="1"/>
    <col min="5648" max="5648" width="9" style="127" bestFit="1" customWidth="1"/>
    <col min="5649" max="5888" width="9.140625" style="127"/>
    <col min="5889" max="5889" width="4.7109375" style="127" bestFit="1" customWidth="1"/>
    <col min="5890" max="5890" width="9.7109375" style="127" bestFit="1" customWidth="1"/>
    <col min="5891" max="5891" width="10" style="127" bestFit="1" customWidth="1"/>
    <col min="5892" max="5892" width="8.85546875" style="127" bestFit="1" customWidth="1"/>
    <col min="5893" max="5893" width="22.85546875" style="127" customWidth="1"/>
    <col min="5894" max="5894" width="59.7109375" style="127" bestFit="1" customWidth="1"/>
    <col min="5895" max="5895" width="57.85546875" style="127" bestFit="1" customWidth="1"/>
    <col min="5896" max="5896" width="35.28515625" style="127" bestFit="1" customWidth="1"/>
    <col min="5897" max="5897" width="28.140625" style="127" bestFit="1" customWidth="1"/>
    <col min="5898" max="5898" width="33.140625" style="127" bestFit="1" customWidth="1"/>
    <col min="5899" max="5899" width="26" style="127" bestFit="1" customWidth="1"/>
    <col min="5900" max="5900" width="19.140625" style="127" bestFit="1" customWidth="1"/>
    <col min="5901" max="5901" width="10.42578125" style="127" customWidth="1"/>
    <col min="5902" max="5902" width="11.85546875" style="127" customWidth="1"/>
    <col min="5903" max="5903" width="14.7109375" style="127" customWidth="1"/>
    <col min="5904" max="5904" width="9" style="127" bestFit="1" customWidth="1"/>
    <col min="5905" max="6144" width="9.140625" style="127"/>
    <col min="6145" max="6145" width="4.7109375" style="127" bestFit="1" customWidth="1"/>
    <col min="6146" max="6146" width="9.7109375" style="127" bestFit="1" customWidth="1"/>
    <col min="6147" max="6147" width="10" style="127" bestFit="1" customWidth="1"/>
    <col min="6148" max="6148" width="8.85546875" style="127" bestFit="1" customWidth="1"/>
    <col min="6149" max="6149" width="22.85546875" style="127" customWidth="1"/>
    <col min="6150" max="6150" width="59.7109375" style="127" bestFit="1" customWidth="1"/>
    <col min="6151" max="6151" width="57.85546875" style="127" bestFit="1" customWidth="1"/>
    <col min="6152" max="6152" width="35.28515625" style="127" bestFit="1" customWidth="1"/>
    <col min="6153" max="6153" width="28.140625" style="127" bestFit="1" customWidth="1"/>
    <col min="6154" max="6154" width="33.140625" style="127" bestFit="1" customWidth="1"/>
    <col min="6155" max="6155" width="26" style="127" bestFit="1" customWidth="1"/>
    <col min="6156" max="6156" width="19.140625" style="127" bestFit="1" customWidth="1"/>
    <col min="6157" max="6157" width="10.42578125" style="127" customWidth="1"/>
    <col min="6158" max="6158" width="11.85546875" style="127" customWidth="1"/>
    <col min="6159" max="6159" width="14.7109375" style="127" customWidth="1"/>
    <col min="6160" max="6160" width="9" style="127" bestFit="1" customWidth="1"/>
    <col min="6161" max="6400" width="9.140625" style="127"/>
    <col min="6401" max="6401" width="4.7109375" style="127" bestFit="1" customWidth="1"/>
    <col min="6402" max="6402" width="9.7109375" style="127" bestFit="1" customWidth="1"/>
    <col min="6403" max="6403" width="10" style="127" bestFit="1" customWidth="1"/>
    <col min="6404" max="6404" width="8.85546875" style="127" bestFit="1" customWidth="1"/>
    <col min="6405" max="6405" width="22.85546875" style="127" customWidth="1"/>
    <col min="6406" max="6406" width="59.7109375" style="127" bestFit="1" customWidth="1"/>
    <col min="6407" max="6407" width="57.85546875" style="127" bestFit="1" customWidth="1"/>
    <col min="6408" max="6408" width="35.28515625" style="127" bestFit="1" customWidth="1"/>
    <col min="6409" max="6409" width="28.140625" style="127" bestFit="1" customWidth="1"/>
    <col min="6410" max="6410" width="33.140625" style="127" bestFit="1" customWidth="1"/>
    <col min="6411" max="6411" width="26" style="127" bestFit="1" customWidth="1"/>
    <col min="6412" max="6412" width="19.140625" style="127" bestFit="1" customWidth="1"/>
    <col min="6413" max="6413" width="10.42578125" style="127" customWidth="1"/>
    <col min="6414" max="6414" width="11.85546875" style="127" customWidth="1"/>
    <col min="6415" max="6415" width="14.7109375" style="127" customWidth="1"/>
    <col min="6416" max="6416" width="9" style="127" bestFit="1" customWidth="1"/>
    <col min="6417" max="6656" width="9.140625" style="127"/>
    <col min="6657" max="6657" width="4.7109375" style="127" bestFit="1" customWidth="1"/>
    <col min="6658" max="6658" width="9.7109375" style="127" bestFit="1" customWidth="1"/>
    <col min="6659" max="6659" width="10" style="127" bestFit="1" customWidth="1"/>
    <col min="6660" max="6660" width="8.85546875" style="127" bestFit="1" customWidth="1"/>
    <col min="6661" max="6661" width="22.85546875" style="127" customWidth="1"/>
    <col min="6662" max="6662" width="59.7109375" style="127" bestFit="1" customWidth="1"/>
    <col min="6663" max="6663" width="57.85546875" style="127" bestFit="1" customWidth="1"/>
    <col min="6664" max="6664" width="35.28515625" style="127" bestFit="1" customWidth="1"/>
    <col min="6665" max="6665" width="28.140625" style="127" bestFit="1" customWidth="1"/>
    <col min="6666" max="6666" width="33.140625" style="127" bestFit="1" customWidth="1"/>
    <col min="6667" max="6667" width="26" style="127" bestFit="1" customWidth="1"/>
    <col min="6668" max="6668" width="19.140625" style="127" bestFit="1" customWidth="1"/>
    <col min="6669" max="6669" width="10.42578125" style="127" customWidth="1"/>
    <col min="6670" max="6670" width="11.85546875" style="127" customWidth="1"/>
    <col min="6671" max="6671" width="14.7109375" style="127" customWidth="1"/>
    <col min="6672" max="6672" width="9" style="127" bestFit="1" customWidth="1"/>
    <col min="6673" max="6912" width="9.140625" style="127"/>
    <col min="6913" max="6913" width="4.7109375" style="127" bestFit="1" customWidth="1"/>
    <col min="6914" max="6914" width="9.7109375" style="127" bestFit="1" customWidth="1"/>
    <col min="6915" max="6915" width="10" style="127" bestFit="1" customWidth="1"/>
    <col min="6916" max="6916" width="8.85546875" style="127" bestFit="1" customWidth="1"/>
    <col min="6917" max="6917" width="22.85546875" style="127" customWidth="1"/>
    <col min="6918" max="6918" width="59.7109375" style="127" bestFit="1" customWidth="1"/>
    <col min="6919" max="6919" width="57.85546875" style="127" bestFit="1" customWidth="1"/>
    <col min="6920" max="6920" width="35.28515625" style="127" bestFit="1" customWidth="1"/>
    <col min="6921" max="6921" width="28.140625" style="127" bestFit="1" customWidth="1"/>
    <col min="6922" max="6922" width="33.140625" style="127" bestFit="1" customWidth="1"/>
    <col min="6923" max="6923" width="26" style="127" bestFit="1" customWidth="1"/>
    <col min="6924" max="6924" width="19.140625" style="127" bestFit="1" customWidth="1"/>
    <col min="6925" max="6925" width="10.42578125" style="127" customWidth="1"/>
    <col min="6926" max="6926" width="11.85546875" style="127" customWidth="1"/>
    <col min="6927" max="6927" width="14.7109375" style="127" customWidth="1"/>
    <col min="6928" max="6928" width="9" style="127" bestFit="1" customWidth="1"/>
    <col min="6929" max="7168" width="9.140625" style="127"/>
    <col min="7169" max="7169" width="4.7109375" style="127" bestFit="1" customWidth="1"/>
    <col min="7170" max="7170" width="9.7109375" style="127" bestFit="1" customWidth="1"/>
    <col min="7171" max="7171" width="10" style="127" bestFit="1" customWidth="1"/>
    <col min="7172" max="7172" width="8.85546875" style="127" bestFit="1" customWidth="1"/>
    <col min="7173" max="7173" width="22.85546875" style="127" customWidth="1"/>
    <col min="7174" max="7174" width="59.7109375" style="127" bestFit="1" customWidth="1"/>
    <col min="7175" max="7175" width="57.85546875" style="127" bestFit="1" customWidth="1"/>
    <col min="7176" max="7176" width="35.28515625" style="127" bestFit="1" customWidth="1"/>
    <col min="7177" max="7177" width="28.140625" style="127" bestFit="1" customWidth="1"/>
    <col min="7178" max="7178" width="33.140625" style="127" bestFit="1" customWidth="1"/>
    <col min="7179" max="7179" width="26" style="127" bestFit="1" customWidth="1"/>
    <col min="7180" max="7180" width="19.140625" style="127" bestFit="1" customWidth="1"/>
    <col min="7181" max="7181" width="10.42578125" style="127" customWidth="1"/>
    <col min="7182" max="7182" width="11.85546875" style="127" customWidth="1"/>
    <col min="7183" max="7183" width="14.7109375" style="127" customWidth="1"/>
    <col min="7184" max="7184" width="9" style="127" bestFit="1" customWidth="1"/>
    <col min="7185" max="7424" width="9.140625" style="127"/>
    <col min="7425" max="7425" width="4.7109375" style="127" bestFit="1" customWidth="1"/>
    <col min="7426" max="7426" width="9.7109375" style="127" bestFit="1" customWidth="1"/>
    <col min="7427" max="7427" width="10" style="127" bestFit="1" customWidth="1"/>
    <col min="7428" max="7428" width="8.85546875" style="127" bestFit="1" customWidth="1"/>
    <col min="7429" max="7429" width="22.85546875" style="127" customWidth="1"/>
    <col min="7430" max="7430" width="59.7109375" style="127" bestFit="1" customWidth="1"/>
    <col min="7431" max="7431" width="57.85546875" style="127" bestFit="1" customWidth="1"/>
    <col min="7432" max="7432" width="35.28515625" style="127" bestFit="1" customWidth="1"/>
    <col min="7433" max="7433" width="28.140625" style="127" bestFit="1" customWidth="1"/>
    <col min="7434" max="7434" width="33.140625" style="127" bestFit="1" customWidth="1"/>
    <col min="7435" max="7435" width="26" style="127" bestFit="1" customWidth="1"/>
    <col min="7436" max="7436" width="19.140625" style="127" bestFit="1" customWidth="1"/>
    <col min="7437" max="7437" width="10.42578125" style="127" customWidth="1"/>
    <col min="7438" max="7438" width="11.85546875" style="127" customWidth="1"/>
    <col min="7439" max="7439" width="14.7109375" style="127" customWidth="1"/>
    <col min="7440" max="7440" width="9" style="127" bestFit="1" customWidth="1"/>
    <col min="7441" max="7680" width="9.140625" style="127"/>
    <col min="7681" max="7681" width="4.7109375" style="127" bestFit="1" customWidth="1"/>
    <col min="7682" max="7682" width="9.7109375" style="127" bestFit="1" customWidth="1"/>
    <col min="7683" max="7683" width="10" style="127" bestFit="1" customWidth="1"/>
    <col min="7684" max="7684" width="8.85546875" style="127" bestFit="1" customWidth="1"/>
    <col min="7685" max="7685" width="22.85546875" style="127" customWidth="1"/>
    <col min="7686" max="7686" width="59.7109375" style="127" bestFit="1" customWidth="1"/>
    <col min="7687" max="7687" width="57.85546875" style="127" bestFit="1" customWidth="1"/>
    <col min="7688" max="7688" width="35.28515625" style="127" bestFit="1" customWidth="1"/>
    <col min="7689" max="7689" width="28.140625" style="127" bestFit="1" customWidth="1"/>
    <col min="7690" max="7690" width="33.140625" style="127" bestFit="1" customWidth="1"/>
    <col min="7691" max="7691" width="26" style="127" bestFit="1" customWidth="1"/>
    <col min="7692" max="7692" width="19.140625" style="127" bestFit="1" customWidth="1"/>
    <col min="7693" max="7693" width="10.42578125" style="127" customWidth="1"/>
    <col min="7694" max="7694" width="11.85546875" style="127" customWidth="1"/>
    <col min="7695" max="7695" width="14.7109375" style="127" customWidth="1"/>
    <col min="7696" max="7696" width="9" style="127" bestFit="1" customWidth="1"/>
    <col min="7697" max="7936" width="9.140625" style="127"/>
    <col min="7937" max="7937" width="4.7109375" style="127" bestFit="1" customWidth="1"/>
    <col min="7938" max="7938" width="9.7109375" style="127" bestFit="1" customWidth="1"/>
    <col min="7939" max="7939" width="10" style="127" bestFit="1" customWidth="1"/>
    <col min="7940" max="7940" width="8.85546875" style="127" bestFit="1" customWidth="1"/>
    <col min="7941" max="7941" width="22.85546875" style="127" customWidth="1"/>
    <col min="7942" max="7942" width="59.7109375" style="127" bestFit="1" customWidth="1"/>
    <col min="7943" max="7943" width="57.85546875" style="127" bestFit="1" customWidth="1"/>
    <col min="7944" max="7944" width="35.28515625" style="127" bestFit="1" customWidth="1"/>
    <col min="7945" max="7945" width="28.140625" style="127" bestFit="1" customWidth="1"/>
    <col min="7946" max="7946" width="33.140625" style="127" bestFit="1" customWidth="1"/>
    <col min="7947" max="7947" width="26" style="127" bestFit="1" customWidth="1"/>
    <col min="7948" max="7948" width="19.140625" style="127" bestFit="1" customWidth="1"/>
    <col min="7949" max="7949" width="10.42578125" style="127" customWidth="1"/>
    <col min="7950" max="7950" width="11.85546875" style="127" customWidth="1"/>
    <col min="7951" max="7951" width="14.7109375" style="127" customWidth="1"/>
    <col min="7952" max="7952" width="9" style="127" bestFit="1" customWidth="1"/>
    <col min="7953" max="8192" width="9.140625" style="127"/>
    <col min="8193" max="8193" width="4.7109375" style="127" bestFit="1" customWidth="1"/>
    <col min="8194" max="8194" width="9.7109375" style="127" bestFit="1" customWidth="1"/>
    <col min="8195" max="8195" width="10" style="127" bestFit="1" customWidth="1"/>
    <col min="8196" max="8196" width="8.85546875" style="127" bestFit="1" customWidth="1"/>
    <col min="8197" max="8197" width="22.85546875" style="127" customWidth="1"/>
    <col min="8198" max="8198" width="59.7109375" style="127" bestFit="1" customWidth="1"/>
    <col min="8199" max="8199" width="57.85546875" style="127" bestFit="1" customWidth="1"/>
    <col min="8200" max="8200" width="35.28515625" style="127" bestFit="1" customWidth="1"/>
    <col min="8201" max="8201" width="28.140625" style="127" bestFit="1" customWidth="1"/>
    <col min="8202" max="8202" width="33.140625" style="127" bestFit="1" customWidth="1"/>
    <col min="8203" max="8203" width="26" style="127" bestFit="1" customWidth="1"/>
    <col min="8204" max="8204" width="19.140625" style="127" bestFit="1" customWidth="1"/>
    <col min="8205" max="8205" width="10.42578125" style="127" customWidth="1"/>
    <col min="8206" max="8206" width="11.85546875" style="127" customWidth="1"/>
    <col min="8207" max="8207" width="14.7109375" style="127" customWidth="1"/>
    <col min="8208" max="8208" width="9" style="127" bestFit="1" customWidth="1"/>
    <col min="8209" max="8448" width="9.140625" style="127"/>
    <col min="8449" max="8449" width="4.7109375" style="127" bestFit="1" customWidth="1"/>
    <col min="8450" max="8450" width="9.7109375" style="127" bestFit="1" customWidth="1"/>
    <col min="8451" max="8451" width="10" style="127" bestFit="1" customWidth="1"/>
    <col min="8452" max="8452" width="8.85546875" style="127" bestFit="1" customWidth="1"/>
    <col min="8453" max="8453" width="22.85546875" style="127" customWidth="1"/>
    <col min="8454" max="8454" width="59.7109375" style="127" bestFit="1" customWidth="1"/>
    <col min="8455" max="8455" width="57.85546875" style="127" bestFit="1" customWidth="1"/>
    <col min="8456" max="8456" width="35.28515625" style="127" bestFit="1" customWidth="1"/>
    <col min="8457" max="8457" width="28.140625" style="127" bestFit="1" customWidth="1"/>
    <col min="8458" max="8458" width="33.140625" style="127" bestFit="1" customWidth="1"/>
    <col min="8459" max="8459" width="26" style="127" bestFit="1" customWidth="1"/>
    <col min="8460" max="8460" width="19.140625" style="127" bestFit="1" customWidth="1"/>
    <col min="8461" max="8461" width="10.42578125" style="127" customWidth="1"/>
    <col min="8462" max="8462" width="11.85546875" style="127" customWidth="1"/>
    <col min="8463" max="8463" width="14.7109375" style="127" customWidth="1"/>
    <col min="8464" max="8464" width="9" style="127" bestFit="1" customWidth="1"/>
    <col min="8465" max="8704" width="9.140625" style="127"/>
    <col min="8705" max="8705" width="4.7109375" style="127" bestFit="1" customWidth="1"/>
    <col min="8706" max="8706" width="9.7109375" style="127" bestFit="1" customWidth="1"/>
    <col min="8707" max="8707" width="10" style="127" bestFit="1" customWidth="1"/>
    <col min="8708" max="8708" width="8.85546875" style="127" bestFit="1" customWidth="1"/>
    <col min="8709" max="8709" width="22.85546875" style="127" customWidth="1"/>
    <col min="8710" max="8710" width="59.7109375" style="127" bestFit="1" customWidth="1"/>
    <col min="8711" max="8711" width="57.85546875" style="127" bestFit="1" customWidth="1"/>
    <col min="8712" max="8712" width="35.28515625" style="127" bestFit="1" customWidth="1"/>
    <col min="8713" max="8713" width="28.140625" style="127" bestFit="1" customWidth="1"/>
    <col min="8714" max="8714" width="33.140625" style="127" bestFit="1" customWidth="1"/>
    <col min="8715" max="8715" width="26" style="127" bestFit="1" customWidth="1"/>
    <col min="8716" max="8716" width="19.140625" style="127" bestFit="1" customWidth="1"/>
    <col min="8717" max="8717" width="10.42578125" style="127" customWidth="1"/>
    <col min="8718" max="8718" width="11.85546875" style="127" customWidth="1"/>
    <col min="8719" max="8719" width="14.7109375" style="127" customWidth="1"/>
    <col min="8720" max="8720" width="9" style="127" bestFit="1" customWidth="1"/>
    <col min="8721" max="8960" width="9.140625" style="127"/>
    <col min="8961" max="8961" width="4.7109375" style="127" bestFit="1" customWidth="1"/>
    <col min="8962" max="8962" width="9.7109375" style="127" bestFit="1" customWidth="1"/>
    <col min="8963" max="8963" width="10" style="127" bestFit="1" customWidth="1"/>
    <col min="8964" max="8964" width="8.85546875" style="127" bestFit="1" customWidth="1"/>
    <col min="8965" max="8965" width="22.85546875" style="127" customWidth="1"/>
    <col min="8966" max="8966" width="59.7109375" style="127" bestFit="1" customWidth="1"/>
    <col min="8967" max="8967" width="57.85546875" style="127" bestFit="1" customWidth="1"/>
    <col min="8968" max="8968" width="35.28515625" style="127" bestFit="1" customWidth="1"/>
    <col min="8969" max="8969" width="28.140625" style="127" bestFit="1" customWidth="1"/>
    <col min="8970" max="8970" width="33.140625" style="127" bestFit="1" customWidth="1"/>
    <col min="8971" max="8971" width="26" style="127" bestFit="1" customWidth="1"/>
    <col min="8972" max="8972" width="19.140625" style="127" bestFit="1" customWidth="1"/>
    <col min="8973" max="8973" width="10.42578125" style="127" customWidth="1"/>
    <col min="8974" max="8974" width="11.85546875" style="127" customWidth="1"/>
    <col min="8975" max="8975" width="14.7109375" style="127" customWidth="1"/>
    <col min="8976" max="8976" width="9" style="127" bestFit="1" customWidth="1"/>
    <col min="8977" max="9216" width="9.140625" style="127"/>
    <col min="9217" max="9217" width="4.7109375" style="127" bestFit="1" customWidth="1"/>
    <col min="9218" max="9218" width="9.7109375" style="127" bestFit="1" customWidth="1"/>
    <col min="9219" max="9219" width="10" style="127" bestFit="1" customWidth="1"/>
    <col min="9220" max="9220" width="8.85546875" style="127" bestFit="1" customWidth="1"/>
    <col min="9221" max="9221" width="22.85546875" style="127" customWidth="1"/>
    <col min="9222" max="9222" width="59.7109375" style="127" bestFit="1" customWidth="1"/>
    <col min="9223" max="9223" width="57.85546875" style="127" bestFit="1" customWidth="1"/>
    <col min="9224" max="9224" width="35.28515625" style="127" bestFit="1" customWidth="1"/>
    <col min="9225" max="9225" width="28.140625" style="127" bestFit="1" customWidth="1"/>
    <col min="9226" max="9226" width="33.140625" style="127" bestFit="1" customWidth="1"/>
    <col min="9227" max="9227" width="26" style="127" bestFit="1" customWidth="1"/>
    <col min="9228" max="9228" width="19.140625" style="127" bestFit="1" customWidth="1"/>
    <col min="9229" max="9229" width="10.42578125" style="127" customWidth="1"/>
    <col min="9230" max="9230" width="11.85546875" style="127" customWidth="1"/>
    <col min="9231" max="9231" width="14.7109375" style="127" customWidth="1"/>
    <col min="9232" max="9232" width="9" style="127" bestFit="1" customWidth="1"/>
    <col min="9233" max="9472" width="9.140625" style="127"/>
    <col min="9473" max="9473" width="4.7109375" style="127" bestFit="1" customWidth="1"/>
    <col min="9474" max="9474" width="9.7109375" style="127" bestFit="1" customWidth="1"/>
    <col min="9475" max="9475" width="10" style="127" bestFit="1" customWidth="1"/>
    <col min="9476" max="9476" width="8.85546875" style="127" bestFit="1" customWidth="1"/>
    <col min="9477" max="9477" width="22.85546875" style="127" customWidth="1"/>
    <col min="9478" max="9478" width="59.7109375" style="127" bestFit="1" customWidth="1"/>
    <col min="9479" max="9479" width="57.85546875" style="127" bestFit="1" customWidth="1"/>
    <col min="9480" max="9480" width="35.28515625" style="127" bestFit="1" customWidth="1"/>
    <col min="9481" max="9481" width="28.140625" style="127" bestFit="1" customWidth="1"/>
    <col min="9482" max="9482" width="33.140625" style="127" bestFit="1" customWidth="1"/>
    <col min="9483" max="9483" width="26" style="127" bestFit="1" customWidth="1"/>
    <col min="9484" max="9484" width="19.140625" style="127" bestFit="1" customWidth="1"/>
    <col min="9485" max="9485" width="10.42578125" style="127" customWidth="1"/>
    <col min="9486" max="9486" width="11.85546875" style="127" customWidth="1"/>
    <col min="9487" max="9487" width="14.7109375" style="127" customWidth="1"/>
    <col min="9488" max="9488" width="9" style="127" bestFit="1" customWidth="1"/>
    <col min="9489" max="9728" width="9.140625" style="127"/>
    <col min="9729" max="9729" width="4.7109375" style="127" bestFit="1" customWidth="1"/>
    <col min="9730" max="9730" width="9.7109375" style="127" bestFit="1" customWidth="1"/>
    <col min="9731" max="9731" width="10" style="127" bestFit="1" customWidth="1"/>
    <col min="9732" max="9732" width="8.85546875" style="127" bestFit="1" customWidth="1"/>
    <col min="9733" max="9733" width="22.85546875" style="127" customWidth="1"/>
    <col min="9734" max="9734" width="59.7109375" style="127" bestFit="1" customWidth="1"/>
    <col min="9735" max="9735" width="57.85546875" style="127" bestFit="1" customWidth="1"/>
    <col min="9736" max="9736" width="35.28515625" style="127" bestFit="1" customWidth="1"/>
    <col min="9737" max="9737" width="28.140625" style="127" bestFit="1" customWidth="1"/>
    <col min="9738" max="9738" width="33.140625" style="127" bestFit="1" customWidth="1"/>
    <col min="9739" max="9739" width="26" style="127" bestFit="1" customWidth="1"/>
    <col min="9740" max="9740" width="19.140625" style="127" bestFit="1" customWidth="1"/>
    <col min="9741" max="9741" width="10.42578125" style="127" customWidth="1"/>
    <col min="9742" max="9742" width="11.85546875" style="127" customWidth="1"/>
    <col min="9743" max="9743" width="14.7109375" style="127" customWidth="1"/>
    <col min="9744" max="9744" width="9" style="127" bestFit="1" customWidth="1"/>
    <col min="9745" max="9984" width="9.140625" style="127"/>
    <col min="9985" max="9985" width="4.7109375" style="127" bestFit="1" customWidth="1"/>
    <col min="9986" max="9986" width="9.7109375" style="127" bestFit="1" customWidth="1"/>
    <col min="9987" max="9987" width="10" style="127" bestFit="1" customWidth="1"/>
    <col min="9988" max="9988" width="8.85546875" style="127" bestFit="1" customWidth="1"/>
    <col min="9989" max="9989" width="22.85546875" style="127" customWidth="1"/>
    <col min="9990" max="9990" width="59.7109375" style="127" bestFit="1" customWidth="1"/>
    <col min="9991" max="9991" width="57.85546875" style="127" bestFit="1" customWidth="1"/>
    <col min="9992" max="9992" width="35.28515625" style="127" bestFit="1" customWidth="1"/>
    <col min="9993" max="9993" width="28.140625" style="127" bestFit="1" customWidth="1"/>
    <col min="9994" max="9994" width="33.140625" style="127" bestFit="1" customWidth="1"/>
    <col min="9995" max="9995" width="26" style="127" bestFit="1" customWidth="1"/>
    <col min="9996" max="9996" width="19.140625" style="127" bestFit="1" customWidth="1"/>
    <col min="9997" max="9997" width="10.42578125" style="127" customWidth="1"/>
    <col min="9998" max="9998" width="11.85546875" style="127" customWidth="1"/>
    <col min="9999" max="9999" width="14.7109375" style="127" customWidth="1"/>
    <col min="10000" max="10000" width="9" style="127" bestFit="1" customWidth="1"/>
    <col min="10001" max="10240" width="9.140625" style="127"/>
    <col min="10241" max="10241" width="4.7109375" style="127" bestFit="1" customWidth="1"/>
    <col min="10242" max="10242" width="9.7109375" style="127" bestFit="1" customWidth="1"/>
    <col min="10243" max="10243" width="10" style="127" bestFit="1" customWidth="1"/>
    <col min="10244" max="10244" width="8.85546875" style="127" bestFit="1" customWidth="1"/>
    <col min="10245" max="10245" width="22.85546875" style="127" customWidth="1"/>
    <col min="10246" max="10246" width="59.7109375" style="127" bestFit="1" customWidth="1"/>
    <col min="10247" max="10247" width="57.85546875" style="127" bestFit="1" customWidth="1"/>
    <col min="10248" max="10248" width="35.28515625" style="127" bestFit="1" customWidth="1"/>
    <col min="10249" max="10249" width="28.140625" style="127" bestFit="1" customWidth="1"/>
    <col min="10250" max="10250" width="33.140625" style="127" bestFit="1" customWidth="1"/>
    <col min="10251" max="10251" width="26" style="127" bestFit="1" customWidth="1"/>
    <col min="10252" max="10252" width="19.140625" style="127" bestFit="1" customWidth="1"/>
    <col min="10253" max="10253" width="10.42578125" style="127" customWidth="1"/>
    <col min="10254" max="10254" width="11.85546875" style="127" customWidth="1"/>
    <col min="10255" max="10255" width="14.7109375" style="127" customWidth="1"/>
    <col min="10256" max="10256" width="9" style="127" bestFit="1" customWidth="1"/>
    <col min="10257" max="10496" width="9.140625" style="127"/>
    <col min="10497" max="10497" width="4.7109375" style="127" bestFit="1" customWidth="1"/>
    <col min="10498" max="10498" width="9.7109375" style="127" bestFit="1" customWidth="1"/>
    <col min="10499" max="10499" width="10" style="127" bestFit="1" customWidth="1"/>
    <col min="10500" max="10500" width="8.85546875" style="127" bestFit="1" customWidth="1"/>
    <col min="10501" max="10501" width="22.85546875" style="127" customWidth="1"/>
    <col min="10502" max="10502" width="59.7109375" style="127" bestFit="1" customWidth="1"/>
    <col min="10503" max="10503" width="57.85546875" style="127" bestFit="1" customWidth="1"/>
    <col min="10504" max="10504" width="35.28515625" style="127" bestFit="1" customWidth="1"/>
    <col min="10505" max="10505" width="28.140625" style="127" bestFit="1" customWidth="1"/>
    <col min="10506" max="10506" width="33.140625" style="127" bestFit="1" customWidth="1"/>
    <col min="10507" max="10507" width="26" style="127" bestFit="1" customWidth="1"/>
    <col min="10508" max="10508" width="19.140625" style="127" bestFit="1" customWidth="1"/>
    <col min="10509" max="10509" width="10.42578125" style="127" customWidth="1"/>
    <col min="10510" max="10510" width="11.85546875" style="127" customWidth="1"/>
    <col min="10511" max="10511" width="14.7109375" style="127" customWidth="1"/>
    <col min="10512" max="10512" width="9" style="127" bestFit="1" customWidth="1"/>
    <col min="10513" max="10752" width="9.140625" style="127"/>
    <col min="10753" max="10753" width="4.7109375" style="127" bestFit="1" customWidth="1"/>
    <col min="10754" max="10754" width="9.7109375" style="127" bestFit="1" customWidth="1"/>
    <col min="10755" max="10755" width="10" style="127" bestFit="1" customWidth="1"/>
    <col min="10756" max="10756" width="8.85546875" style="127" bestFit="1" customWidth="1"/>
    <col min="10757" max="10757" width="22.85546875" style="127" customWidth="1"/>
    <col min="10758" max="10758" width="59.7109375" style="127" bestFit="1" customWidth="1"/>
    <col min="10759" max="10759" width="57.85546875" style="127" bestFit="1" customWidth="1"/>
    <col min="10760" max="10760" width="35.28515625" style="127" bestFit="1" customWidth="1"/>
    <col min="10761" max="10761" width="28.140625" style="127" bestFit="1" customWidth="1"/>
    <col min="10762" max="10762" width="33.140625" style="127" bestFit="1" customWidth="1"/>
    <col min="10763" max="10763" width="26" style="127" bestFit="1" customWidth="1"/>
    <col min="10764" max="10764" width="19.140625" style="127" bestFit="1" customWidth="1"/>
    <col min="10765" max="10765" width="10.42578125" style="127" customWidth="1"/>
    <col min="10766" max="10766" width="11.85546875" style="127" customWidth="1"/>
    <col min="10767" max="10767" width="14.7109375" style="127" customWidth="1"/>
    <col min="10768" max="10768" width="9" style="127" bestFit="1" customWidth="1"/>
    <col min="10769" max="11008" width="9.140625" style="127"/>
    <col min="11009" max="11009" width="4.7109375" style="127" bestFit="1" customWidth="1"/>
    <col min="11010" max="11010" width="9.7109375" style="127" bestFit="1" customWidth="1"/>
    <col min="11011" max="11011" width="10" style="127" bestFit="1" customWidth="1"/>
    <col min="11012" max="11012" width="8.85546875" style="127" bestFit="1" customWidth="1"/>
    <col min="11013" max="11013" width="22.85546875" style="127" customWidth="1"/>
    <col min="11014" max="11014" width="59.7109375" style="127" bestFit="1" customWidth="1"/>
    <col min="11015" max="11015" width="57.85546875" style="127" bestFit="1" customWidth="1"/>
    <col min="11016" max="11016" width="35.28515625" style="127" bestFit="1" customWidth="1"/>
    <col min="11017" max="11017" width="28.140625" style="127" bestFit="1" customWidth="1"/>
    <col min="11018" max="11018" width="33.140625" style="127" bestFit="1" customWidth="1"/>
    <col min="11019" max="11019" width="26" style="127" bestFit="1" customWidth="1"/>
    <col min="11020" max="11020" width="19.140625" style="127" bestFit="1" customWidth="1"/>
    <col min="11021" max="11021" width="10.42578125" style="127" customWidth="1"/>
    <col min="11022" max="11022" width="11.85546875" style="127" customWidth="1"/>
    <col min="11023" max="11023" width="14.7109375" style="127" customWidth="1"/>
    <col min="11024" max="11024" width="9" style="127" bestFit="1" customWidth="1"/>
    <col min="11025" max="11264" width="9.140625" style="127"/>
    <col min="11265" max="11265" width="4.7109375" style="127" bestFit="1" customWidth="1"/>
    <col min="11266" max="11266" width="9.7109375" style="127" bestFit="1" customWidth="1"/>
    <col min="11267" max="11267" width="10" style="127" bestFit="1" customWidth="1"/>
    <col min="11268" max="11268" width="8.85546875" style="127" bestFit="1" customWidth="1"/>
    <col min="11269" max="11269" width="22.85546875" style="127" customWidth="1"/>
    <col min="11270" max="11270" width="59.7109375" style="127" bestFit="1" customWidth="1"/>
    <col min="11271" max="11271" width="57.85546875" style="127" bestFit="1" customWidth="1"/>
    <col min="11272" max="11272" width="35.28515625" style="127" bestFit="1" customWidth="1"/>
    <col min="11273" max="11273" width="28.140625" style="127" bestFit="1" customWidth="1"/>
    <col min="11274" max="11274" width="33.140625" style="127" bestFit="1" customWidth="1"/>
    <col min="11275" max="11275" width="26" style="127" bestFit="1" customWidth="1"/>
    <col min="11276" max="11276" width="19.140625" style="127" bestFit="1" customWidth="1"/>
    <col min="11277" max="11277" width="10.42578125" style="127" customWidth="1"/>
    <col min="11278" max="11278" width="11.85546875" style="127" customWidth="1"/>
    <col min="11279" max="11279" width="14.7109375" style="127" customWidth="1"/>
    <col min="11280" max="11280" width="9" style="127" bestFit="1" customWidth="1"/>
    <col min="11281" max="11520" width="9.140625" style="127"/>
    <col min="11521" max="11521" width="4.7109375" style="127" bestFit="1" customWidth="1"/>
    <col min="11522" max="11522" width="9.7109375" style="127" bestFit="1" customWidth="1"/>
    <col min="11523" max="11523" width="10" style="127" bestFit="1" customWidth="1"/>
    <col min="11524" max="11524" width="8.85546875" style="127" bestFit="1" customWidth="1"/>
    <col min="11525" max="11525" width="22.85546875" style="127" customWidth="1"/>
    <col min="11526" max="11526" width="59.7109375" style="127" bestFit="1" customWidth="1"/>
    <col min="11527" max="11527" width="57.85546875" style="127" bestFit="1" customWidth="1"/>
    <col min="11528" max="11528" width="35.28515625" style="127" bestFit="1" customWidth="1"/>
    <col min="11529" max="11529" width="28.140625" style="127" bestFit="1" customWidth="1"/>
    <col min="11530" max="11530" width="33.140625" style="127" bestFit="1" customWidth="1"/>
    <col min="11531" max="11531" width="26" style="127" bestFit="1" customWidth="1"/>
    <col min="11532" max="11532" width="19.140625" style="127" bestFit="1" customWidth="1"/>
    <col min="11533" max="11533" width="10.42578125" style="127" customWidth="1"/>
    <col min="11534" max="11534" width="11.85546875" style="127" customWidth="1"/>
    <col min="11535" max="11535" width="14.7109375" style="127" customWidth="1"/>
    <col min="11536" max="11536" width="9" style="127" bestFit="1" customWidth="1"/>
    <col min="11537" max="11776" width="9.140625" style="127"/>
    <col min="11777" max="11777" width="4.7109375" style="127" bestFit="1" customWidth="1"/>
    <col min="11778" max="11778" width="9.7109375" style="127" bestFit="1" customWidth="1"/>
    <col min="11779" max="11779" width="10" style="127" bestFit="1" customWidth="1"/>
    <col min="11780" max="11780" width="8.85546875" style="127" bestFit="1" customWidth="1"/>
    <col min="11781" max="11781" width="22.85546875" style="127" customWidth="1"/>
    <col min="11782" max="11782" width="59.7109375" style="127" bestFit="1" customWidth="1"/>
    <col min="11783" max="11783" width="57.85546875" style="127" bestFit="1" customWidth="1"/>
    <col min="11784" max="11784" width="35.28515625" style="127" bestFit="1" customWidth="1"/>
    <col min="11785" max="11785" width="28.140625" style="127" bestFit="1" customWidth="1"/>
    <col min="11786" max="11786" width="33.140625" style="127" bestFit="1" customWidth="1"/>
    <col min="11787" max="11787" width="26" style="127" bestFit="1" customWidth="1"/>
    <col min="11788" max="11788" width="19.140625" style="127" bestFit="1" customWidth="1"/>
    <col min="11789" max="11789" width="10.42578125" style="127" customWidth="1"/>
    <col min="11790" max="11790" width="11.85546875" style="127" customWidth="1"/>
    <col min="11791" max="11791" width="14.7109375" style="127" customWidth="1"/>
    <col min="11792" max="11792" width="9" style="127" bestFit="1" customWidth="1"/>
    <col min="11793" max="12032" width="9.140625" style="127"/>
    <col min="12033" max="12033" width="4.7109375" style="127" bestFit="1" customWidth="1"/>
    <col min="12034" max="12034" width="9.7109375" style="127" bestFit="1" customWidth="1"/>
    <col min="12035" max="12035" width="10" style="127" bestFit="1" customWidth="1"/>
    <col min="12036" max="12036" width="8.85546875" style="127" bestFit="1" customWidth="1"/>
    <col min="12037" max="12037" width="22.85546875" style="127" customWidth="1"/>
    <col min="12038" max="12038" width="59.7109375" style="127" bestFit="1" customWidth="1"/>
    <col min="12039" max="12039" width="57.85546875" style="127" bestFit="1" customWidth="1"/>
    <col min="12040" max="12040" width="35.28515625" style="127" bestFit="1" customWidth="1"/>
    <col min="12041" max="12041" width="28.140625" style="127" bestFit="1" customWidth="1"/>
    <col min="12042" max="12042" width="33.140625" style="127" bestFit="1" customWidth="1"/>
    <col min="12043" max="12043" width="26" style="127" bestFit="1" customWidth="1"/>
    <col min="12044" max="12044" width="19.140625" style="127" bestFit="1" customWidth="1"/>
    <col min="12045" max="12045" width="10.42578125" style="127" customWidth="1"/>
    <col min="12046" max="12046" width="11.85546875" style="127" customWidth="1"/>
    <col min="12047" max="12047" width="14.7109375" style="127" customWidth="1"/>
    <col min="12048" max="12048" width="9" style="127" bestFit="1" customWidth="1"/>
    <col min="12049" max="12288" width="9.140625" style="127"/>
    <col min="12289" max="12289" width="4.7109375" style="127" bestFit="1" customWidth="1"/>
    <col min="12290" max="12290" width="9.7109375" style="127" bestFit="1" customWidth="1"/>
    <col min="12291" max="12291" width="10" style="127" bestFit="1" customWidth="1"/>
    <col min="12292" max="12292" width="8.85546875" style="127" bestFit="1" customWidth="1"/>
    <col min="12293" max="12293" width="22.85546875" style="127" customWidth="1"/>
    <col min="12294" max="12294" width="59.7109375" style="127" bestFit="1" customWidth="1"/>
    <col min="12295" max="12295" width="57.85546875" style="127" bestFit="1" customWidth="1"/>
    <col min="12296" max="12296" width="35.28515625" style="127" bestFit="1" customWidth="1"/>
    <col min="12297" max="12297" width="28.140625" style="127" bestFit="1" customWidth="1"/>
    <col min="12298" max="12298" width="33.140625" style="127" bestFit="1" customWidth="1"/>
    <col min="12299" max="12299" width="26" style="127" bestFit="1" customWidth="1"/>
    <col min="12300" max="12300" width="19.140625" style="127" bestFit="1" customWidth="1"/>
    <col min="12301" max="12301" width="10.42578125" style="127" customWidth="1"/>
    <col min="12302" max="12302" width="11.85546875" style="127" customWidth="1"/>
    <col min="12303" max="12303" width="14.7109375" style="127" customWidth="1"/>
    <col min="12304" max="12304" width="9" style="127" bestFit="1" customWidth="1"/>
    <col min="12305" max="12544" width="9.140625" style="127"/>
    <col min="12545" max="12545" width="4.7109375" style="127" bestFit="1" customWidth="1"/>
    <col min="12546" max="12546" width="9.7109375" style="127" bestFit="1" customWidth="1"/>
    <col min="12547" max="12547" width="10" style="127" bestFit="1" customWidth="1"/>
    <col min="12548" max="12548" width="8.85546875" style="127" bestFit="1" customWidth="1"/>
    <col min="12549" max="12549" width="22.85546875" style="127" customWidth="1"/>
    <col min="12550" max="12550" width="59.7109375" style="127" bestFit="1" customWidth="1"/>
    <col min="12551" max="12551" width="57.85546875" style="127" bestFit="1" customWidth="1"/>
    <col min="12552" max="12552" width="35.28515625" style="127" bestFit="1" customWidth="1"/>
    <col min="12553" max="12553" width="28.140625" style="127" bestFit="1" customWidth="1"/>
    <col min="12554" max="12554" width="33.140625" style="127" bestFit="1" customWidth="1"/>
    <col min="12555" max="12555" width="26" style="127" bestFit="1" customWidth="1"/>
    <col min="12556" max="12556" width="19.140625" style="127" bestFit="1" customWidth="1"/>
    <col min="12557" max="12557" width="10.42578125" style="127" customWidth="1"/>
    <col min="12558" max="12558" width="11.85546875" style="127" customWidth="1"/>
    <col min="12559" max="12559" width="14.7109375" style="127" customWidth="1"/>
    <col min="12560" max="12560" width="9" style="127" bestFit="1" customWidth="1"/>
    <col min="12561" max="12800" width="9.140625" style="127"/>
    <col min="12801" max="12801" width="4.7109375" style="127" bestFit="1" customWidth="1"/>
    <col min="12802" max="12802" width="9.7109375" style="127" bestFit="1" customWidth="1"/>
    <col min="12803" max="12803" width="10" style="127" bestFit="1" customWidth="1"/>
    <col min="12804" max="12804" width="8.85546875" style="127" bestFit="1" customWidth="1"/>
    <col min="12805" max="12805" width="22.85546875" style="127" customWidth="1"/>
    <col min="12806" max="12806" width="59.7109375" style="127" bestFit="1" customWidth="1"/>
    <col min="12807" max="12807" width="57.85546875" style="127" bestFit="1" customWidth="1"/>
    <col min="12808" max="12808" width="35.28515625" style="127" bestFit="1" customWidth="1"/>
    <col min="12809" max="12809" width="28.140625" style="127" bestFit="1" customWidth="1"/>
    <col min="12810" max="12810" width="33.140625" style="127" bestFit="1" customWidth="1"/>
    <col min="12811" max="12811" width="26" style="127" bestFit="1" customWidth="1"/>
    <col min="12812" max="12812" width="19.140625" style="127" bestFit="1" customWidth="1"/>
    <col min="12813" max="12813" width="10.42578125" style="127" customWidth="1"/>
    <col min="12814" max="12814" width="11.85546875" style="127" customWidth="1"/>
    <col min="12815" max="12815" width="14.7109375" style="127" customWidth="1"/>
    <col min="12816" max="12816" width="9" style="127" bestFit="1" customWidth="1"/>
    <col min="12817" max="13056" width="9.140625" style="127"/>
    <col min="13057" max="13057" width="4.7109375" style="127" bestFit="1" customWidth="1"/>
    <col min="13058" max="13058" width="9.7109375" style="127" bestFit="1" customWidth="1"/>
    <col min="13059" max="13059" width="10" style="127" bestFit="1" customWidth="1"/>
    <col min="13060" max="13060" width="8.85546875" style="127" bestFit="1" customWidth="1"/>
    <col min="13061" max="13061" width="22.85546875" style="127" customWidth="1"/>
    <col min="13062" max="13062" width="59.7109375" style="127" bestFit="1" customWidth="1"/>
    <col min="13063" max="13063" width="57.85546875" style="127" bestFit="1" customWidth="1"/>
    <col min="13064" max="13064" width="35.28515625" style="127" bestFit="1" customWidth="1"/>
    <col min="13065" max="13065" width="28.140625" style="127" bestFit="1" customWidth="1"/>
    <col min="13066" max="13066" width="33.140625" style="127" bestFit="1" customWidth="1"/>
    <col min="13067" max="13067" width="26" style="127" bestFit="1" customWidth="1"/>
    <col min="13068" max="13068" width="19.140625" style="127" bestFit="1" customWidth="1"/>
    <col min="13069" max="13069" width="10.42578125" style="127" customWidth="1"/>
    <col min="13070" max="13070" width="11.85546875" style="127" customWidth="1"/>
    <col min="13071" max="13071" width="14.7109375" style="127" customWidth="1"/>
    <col min="13072" max="13072" width="9" style="127" bestFit="1" customWidth="1"/>
    <col min="13073" max="13312" width="9.140625" style="127"/>
    <col min="13313" max="13313" width="4.7109375" style="127" bestFit="1" customWidth="1"/>
    <col min="13314" max="13314" width="9.7109375" style="127" bestFit="1" customWidth="1"/>
    <col min="13315" max="13315" width="10" style="127" bestFit="1" customWidth="1"/>
    <col min="13316" max="13316" width="8.85546875" style="127" bestFit="1" customWidth="1"/>
    <col min="13317" max="13317" width="22.85546875" style="127" customWidth="1"/>
    <col min="13318" max="13318" width="59.7109375" style="127" bestFit="1" customWidth="1"/>
    <col min="13319" max="13319" width="57.85546875" style="127" bestFit="1" customWidth="1"/>
    <col min="13320" max="13320" width="35.28515625" style="127" bestFit="1" customWidth="1"/>
    <col min="13321" max="13321" width="28.140625" style="127" bestFit="1" customWidth="1"/>
    <col min="13322" max="13322" width="33.140625" style="127" bestFit="1" customWidth="1"/>
    <col min="13323" max="13323" width="26" style="127" bestFit="1" customWidth="1"/>
    <col min="13324" max="13324" width="19.140625" style="127" bestFit="1" customWidth="1"/>
    <col min="13325" max="13325" width="10.42578125" style="127" customWidth="1"/>
    <col min="13326" max="13326" width="11.85546875" style="127" customWidth="1"/>
    <col min="13327" max="13327" width="14.7109375" style="127" customWidth="1"/>
    <col min="13328" max="13328" width="9" style="127" bestFit="1" customWidth="1"/>
    <col min="13329" max="13568" width="9.140625" style="127"/>
    <col min="13569" max="13569" width="4.7109375" style="127" bestFit="1" customWidth="1"/>
    <col min="13570" max="13570" width="9.7109375" style="127" bestFit="1" customWidth="1"/>
    <col min="13571" max="13571" width="10" style="127" bestFit="1" customWidth="1"/>
    <col min="13572" max="13572" width="8.85546875" style="127" bestFit="1" customWidth="1"/>
    <col min="13573" max="13573" width="22.85546875" style="127" customWidth="1"/>
    <col min="13574" max="13574" width="59.7109375" style="127" bestFit="1" customWidth="1"/>
    <col min="13575" max="13575" width="57.85546875" style="127" bestFit="1" customWidth="1"/>
    <col min="13576" max="13576" width="35.28515625" style="127" bestFit="1" customWidth="1"/>
    <col min="13577" max="13577" width="28.140625" style="127" bestFit="1" customWidth="1"/>
    <col min="13578" max="13578" width="33.140625" style="127" bestFit="1" customWidth="1"/>
    <col min="13579" max="13579" width="26" style="127" bestFit="1" customWidth="1"/>
    <col min="13580" max="13580" width="19.140625" style="127" bestFit="1" customWidth="1"/>
    <col min="13581" max="13581" width="10.42578125" style="127" customWidth="1"/>
    <col min="13582" max="13582" width="11.85546875" style="127" customWidth="1"/>
    <col min="13583" max="13583" width="14.7109375" style="127" customWidth="1"/>
    <col min="13584" max="13584" width="9" style="127" bestFit="1" customWidth="1"/>
    <col min="13585" max="13824" width="9.140625" style="127"/>
    <col min="13825" max="13825" width="4.7109375" style="127" bestFit="1" customWidth="1"/>
    <col min="13826" max="13826" width="9.7109375" style="127" bestFit="1" customWidth="1"/>
    <col min="13827" max="13827" width="10" style="127" bestFit="1" customWidth="1"/>
    <col min="13828" max="13828" width="8.85546875" style="127" bestFit="1" customWidth="1"/>
    <col min="13829" max="13829" width="22.85546875" style="127" customWidth="1"/>
    <col min="13830" max="13830" width="59.7109375" style="127" bestFit="1" customWidth="1"/>
    <col min="13831" max="13831" width="57.85546875" style="127" bestFit="1" customWidth="1"/>
    <col min="13832" max="13832" width="35.28515625" style="127" bestFit="1" customWidth="1"/>
    <col min="13833" max="13833" width="28.140625" style="127" bestFit="1" customWidth="1"/>
    <col min="13834" max="13834" width="33.140625" style="127" bestFit="1" customWidth="1"/>
    <col min="13835" max="13835" width="26" style="127" bestFit="1" customWidth="1"/>
    <col min="13836" max="13836" width="19.140625" style="127" bestFit="1" customWidth="1"/>
    <col min="13837" max="13837" width="10.42578125" style="127" customWidth="1"/>
    <col min="13838" max="13838" width="11.85546875" style="127" customWidth="1"/>
    <col min="13839" max="13839" width="14.7109375" style="127" customWidth="1"/>
    <col min="13840" max="13840" width="9" style="127" bestFit="1" customWidth="1"/>
    <col min="13841" max="14080" width="9.140625" style="127"/>
    <col min="14081" max="14081" width="4.7109375" style="127" bestFit="1" customWidth="1"/>
    <col min="14082" max="14082" width="9.7109375" style="127" bestFit="1" customWidth="1"/>
    <col min="14083" max="14083" width="10" style="127" bestFit="1" customWidth="1"/>
    <col min="14084" max="14084" width="8.85546875" style="127" bestFit="1" customWidth="1"/>
    <col min="14085" max="14085" width="22.85546875" style="127" customWidth="1"/>
    <col min="14086" max="14086" width="59.7109375" style="127" bestFit="1" customWidth="1"/>
    <col min="14087" max="14087" width="57.85546875" style="127" bestFit="1" customWidth="1"/>
    <col min="14088" max="14088" width="35.28515625" style="127" bestFit="1" customWidth="1"/>
    <col min="14089" max="14089" width="28.140625" style="127" bestFit="1" customWidth="1"/>
    <col min="14090" max="14090" width="33.140625" style="127" bestFit="1" customWidth="1"/>
    <col min="14091" max="14091" width="26" style="127" bestFit="1" customWidth="1"/>
    <col min="14092" max="14092" width="19.140625" style="127" bestFit="1" customWidth="1"/>
    <col min="14093" max="14093" width="10.42578125" style="127" customWidth="1"/>
    <col min="14094" max="14094" width="11.85546875" style="127" customWidth="1"/>
    <col min="14095" max="14095" width="14.7109375" style="127" customWidth="1"/>
    <col min="14096" max="14096" width="9" style="127" bestFit="1" customWidth="1"/>
    <col min="14097" max="14336" width="9.140625" style="127"/>
    <col min="14337" max="14337" width="4.7109375" style="127" bestFit="1" customWidth="1"/>
    <col min="14338" max="14338" width="9.7109375" style="127" bestFit="1" customWidth="1"/>
    <col min="14339" max="14339" width="10" style="127" bestFit="1" customWidth="1"/>
    <col min="14340" max="14340" width="8.85546875" style="127" bestFit="1" customWidth="1"/>
    <col min="14341" max="14341" width="22.85546875" style="127" customWidth="1"/>
    <col min="14342" max="14342" width="59.7109375" style="127" bestFit="1" customWidth="1"/>
    <col min="14343" max="14343" width="57.85546875" style="127" bestFit="1" customWidth="1"/>
    <col min="14344" max="14344" width="35.28515625" style="127" bestFit="1" customWidth="1"/>
    <col min="14345" max="14345" width="28.140625" style="127" bestFit="1" customWidth="1"/>
    <col min="14346" max="14346" width="33.140625" style="127" bestFit="1" customWidth="1"/>
    <col min="14347" max="14347" width="26" style="127" bestFit="1" customWidth="1"/>
    <col min="14348" max="14348" width="19.140625" style="127" bestFit="1" customWidth="1"/>
    <col min="14349" max="14349" width="10.42578125" style="127" customWidth="1"/>
    <col min="14350" max="14350" width="11.85546875" style="127" customWidth="1"/>
    <col min="14351" max="14351" width="14.7109375" style="127" customWidth="1"/>
    <col min="14352" max="14352" width="9" style="127" bestFit="1" customWidth="1"/>
    <col min="14353" max="14592" width="9.140625" style="127"/>
    <col min="14593" max="14593" width="4.7109375" style="127" bestFit="1" customWidth="1"/>
    <col min="14594" max="14594" width="9.7109375" style="127" bestFit="1" customWidth="1"/>
    <col min="14595" max="14595" width="10" style="127" bestFit="1" customWidth="1"/>
    <col min="14596" max="14596" width="8.85546875" style="127" bestFit="1" customWidth="1"/>
    <col min="14597" max="14597" width="22.85546875" style="127" customWidth="1"/>
    <col min="14598" max="14598" width="59.7109375" style="127" bestFit="1" customWidth="1"/>
    <col min="14599" max="14599" width="57.85546875" style="127" bestFit="1" customWidth="1"/>
    <col min="14600" max="14600" width="35.28515625" style="127" bestFit="1" customWidth="1"/>
    <col min="14601" max="14601" width="28.140625" style="127" bestFit="1" customWidth="1"/>
    <col min="14602" max="14602" width="33.140625" style="127" bestFit="1" customWidth="1"/>
    <col min="14603" max="14603" width="26" style="127" bestFit="1" customWidth="1"/>
    <col min="14604" max="14604" width="19.140625" style="127" bestFit="1" customWidth="1"/>
    <col min="14605" max="14605" width="10.42578125" style="127" customWidth="1"/>
    <col min="14606" max="14606" width="11.85546875" style="127" customWidth="1"/>
    <col min="14607" max="14607" width="14.7109375" style="127" customWidth="1"/>
    <col min="14608" max="14608" width="9" style="127" bestFit="1" customWidth="1"/>
    <col min="14609" max="14848" width="9.140625" style="127"/>
    <col min="14849" max="14849" width="4.7109375" style="127" bestFit="1" customWidth="1"/>
    <col min="14850" max="14850" width="9.7109375" style="127" bestFit="1" customWidth="1"/>
    <col min="14851" max="14851" width="10" style="127" bestFit="1" customWidth="1"/>
    <col min="14852" max="14852" width="8.85546875" style="127" bestFit="1" customWidth="1"/>
    <col min="14853" max="14853" width="22.85546875" style="127" customWidth="1"/>
    <col min="14854" max="14854" width="59.7109375" style="127" bestFit="1" customWidth="1"/>
    <col min="14855" max="14855" width="57.85546875" style="127" bestFit="1" customWidth="1"/>
    <col min="14856" max="14856" width="35.28515625" style="127" bestFit="1" customWidth="1"/>
    <col min="14857" max="14857" width="28.140625" style="127" bestFit="1" customWidth="1"/>
    <col min="14858" max="14858" width="33.140625" style="127" bestFit="1" customWidth="1"/>
    <col min="14859" max="14859" width="26" style="127" bestFit="1" customWidth="1"/>
    <col min="14860" max="14860" width="19.140625" style="127" bestFit="1" customWidth="1"/>
    <col min="14861" max="14861" width="10.42578125" style="127" customWidth="1"/>
    <col min="14862" max="14862" width="11.85546875" style="127" customWidth="1"/>
    <col min="14863" max="14863" width="14.7109375" style="127" customWidth="1"/>
    <col min="14864" max="14864" width="9" style="127" bestFit="1" customWidth="1"/>
    <col min="14865" max="15104" width="9.140625" style="127"/>
    <col min="15105" max="15105" width="4.7109375" style="127" bestFit="1" customWidth="1"/>
    <col min="15106" max="15106" width="9.7109375" style="127" bestFit="1" customWidth="1"/>
    <col min="15107" max="15107" width="10" style="127" bestFit="1" customWidth="1"/>
    <col min="15108" max="15108" width="8.85546875" style="127" bestFit="1" customWidth="1"/>
    <col min="15109" max="15109" width="22.85546875" style="127" customWidth="1"/>
    <col min="15110" max="15110" width="59.7109375" style="127" bestFit="1" customWidth="1"/>
    <col min="15111" max="15111" width="57.85546875" style="127" bestFit="1" customWidth="1"/>
    <col min="15112" max="15112" width="35.28515625" style="127" bestFit="1" customWidth="1"/>
    <col min="15113" max="15113" width="28.140625" style="127" bestFit="1" customWidth="1"/>
    <col min="15114" max="15114" width="33.140625" style="127" bestFit="1" customWidth="1"/>
    <col min="15115" max="15115" width="26" style="127" bestFit="1" customWidth="1"/>
    <col min="15116" max="15116" width="19.140625" style="127" bestFit="1" customWidth="1"/>
    <col min="15117" max="15117" width="10.42578125" style="127" customWidth="1"/>
    <col min="15118" max="15118" width="11.85546875" style="127" customWidth="1"/>
    <col min="15119" max="15119" width="14.7109375" style="127" customWidth="1"/>
    <col min="15120" max="15120" width="9" style="127" bestFit="1" customWidth="1"/>
    <col min="15121" max="15360" width="9.140625" style="127"/>
    <col min="15361" max="15361" width="4.7109375" style="127" bestFit="1" customWidth="1"/>
    <col min="15362" max="15362" width="9.7109375" style="127" bestFit="1" customWidth="1"/>
    <col min="15363" max="15363" width="10" style="127" bestFit="1" customWidth="1"/>
    <col min="15364" max="15364" width="8.85546875" style="127" bestFit="1" customWidth="1"/>
    <col min="15365" max="15365" width="22.85546875" style="127" customWidth="1"/>
    <col min="15366" max="15366" width="59.7109375" style="127" bestFit="1" customWidth="1"/>
    <col min="15367" max="15367" width="57.85546875" style="127" bestFit="1" customWidth="1"/>
    <col min="15368" max="15368" width="35.28515625" style="127" bestFit="1" customWidth="1"/>
    <col min="15369" max="15369" width="28.140625" style="127" bestFit="1" customWidth="1"/>
    <col min="15370" max="15370" width="33.140625" style="127" bestFit="1" customWidth="1"/>
    <col min="15371" max="15371" width="26" style="127" bestFit="1" customWidth="1"/>
    <col min="15372" max="15372" width="19.140625" style="127" bestFit="1" customWidth="1"/>
    <col min="15373" max="15373" width="10.42578125" style="127" customWidth="1"/>
    <col min="15374" max="15374" width="11.85546875" style="127" customWidth="1"/>
    <col min="15375" max="15375" width="14.7109375" style="127" customWidth="1"/>
    <col min="15376" max="15376" width="9" style="127" bestFit="1" customWidth="1"/>
    <col min="15377" max="15616" width="9.140625" style="127"/>
    <col min="15617" max="15617" width="4.7109375" style="127" bestFit="1" customWidth="1"/>
    <col min="15618" max="15618" width="9.7109375" style="127" bestFit="1" customWidth="1"/>
    <col min="15619" max="15619" width="10" style="127" bestFit="1" customWidth="1"/>
    <col min="15620" max="15620" width="8.85546875" style="127" bestFit="1" customWidth="1"/>
    <col min="15621" max="15621" width="22.85546875" style="127" customWidth="1"/>
    <col min="15622" max="15622" width="59.7109375" style="127" bestFit="1" customWidth="1"/>
    <col min="15623" max="15623" width="57.85546875" style="127" bestFit="1" customWidth="1"/>
    <col min="15624" max="15624" width="35.28515625" style="127" bestFit="1" customWidth="1"/>
    <col min="15625" max="15625" width="28.140625" style="127" bestFit="1" customWidth="1"/>
    <col min="15626" max="15626" width="33.140625" style="127" bestFit="1" customWidth="1"/>
    <col min="15627" max="15627" width="26" style="127" bestFit="1" customWidth="1"/>
    <col min="15628" max="15628" width="19.140625" style="127" bestFit="1" customWidth="1"/>
    <col min="15629" max="15629" width="10.42578125" style="127" customWidth="1"/>
    <col min="15630" max="15630" width="11.85546875" style="127" customWidth="1"/>
    <col min="15631" max="15631" width="14.7109375" style="127" customWidth="1"/>
    <col min="15632" max="15632" width="9" style="127" bestFit="1" customWidth="1"/>
    <col min="15633" max="15872" width="9.140625" style="127"/>
    <col min="15873" max="15873" width="4.7109375" style="127" bestFit="1" customWidth="1"/>
    <col min="15874" max="15874" width="9.7109375" style="127" bestFit="1" customWidth="1"/>
    <col min="15875" max="15875" width="10" style="127" bestFit="1" customWidth="1"/>
    <col min="15876" max="15876" width="8.85546875" style="127" bestFit="1" customWidth="1"/>
    <col min="15877" max="15877" width="22.85546875" style="127" customWidth="1"/>
    <col min="15878" max="15878" width="59.7109375" style="127" bestFit="1" customWidth="1"/>
    <col min="15879" max="15879" width="57.85546875" style="127" bestFit="1" customWidth="1"/>
    <col min="15880" max="15880" width="35.28515625" style="127" bestFit="1" customWidth="1"/>
    <col min="15881" max="15881" width="28.140625" style="127" bestFit="1" customWidth="1"/>
    <col min="15882" max="15882" width="33.140625" style="127" bestFit="1" customWidth="1"/>
    <col min="15883" max="15883" width="26" style="127" bestFit="1" customWidth="1"/>
    <col min="15884" max="15884" width="19.140625" style="127" bestFit="1" customWidth="1"/>
    <col min="15885" max="15885" width="10.42578125" style="127" customWidth="1"/>
    <col min="15886" max="15886" width="11.85546875" style="127" customWidth="1"/>
    <col min="15887" max="15887" width="14.7109375" style="127" customWidth="1"/>
    <col min="15888" max="15888" width="9" style="127" bestFit="1" customWidth="1"/>
    <col min="15889" max="16128" width="9.140625" style="127"/>
    <col min="16129" max="16129" width="4.7109375" style="127" bestFit="1" customWidth="1"/>
    <col min="16130" max="16130" width="9.7109375" style="127" bestFit="1" customWidth="1"/>
    <col min="16131" max="16131" width="10" style="127" bestFit="1" customWidth="1"/>
    <col min="16132" max="16132" width="8.85546875" style="127" bestFit="1" customWidth="1"/>
    <col min="16133" max="16133" width="22.85546875" style="127" customWidth="1"/>
    <col min="16134" max="16134" width="59.7109375" style="127" bestFit="1" customWidth="1"/>
    <col min="16135" max="16135" width="57.85546875" style="127" bestFit="1" customWidth="1"/>
    <col min="16136" max="16136" width="35.28515625" style="127" bestFit="1" customWidth="1"/>
    <col min="16137" max="16137" width="28.140625" style="127" bestFit="1" customWidth="1"/>
    <col min="16138" max="16138" width="33.140625" style="127" bestFit="1" customWidth="1"/>
    <col min="16139" max="16139" width="26" style="127" bestFit="1" customWidth="1"/>
    <col min="16140" max="16140" width="19.140625" style="127" bestFit="1" customWidth="1"/>
    <col min="16141" max="16141" width="10.42578125" style="127" customWidth="1"/>
    <col min="16142" max="16142" width="11.85546875" style="127" customWidth="1"/>
    <col min="16143" max="16143" width="14.7109375" style="127" customWidth="1"/>
    <col min="16144" max="16144" width="9" style="127" bestFit="1" customWidth="1"/>
    <col min="16145" max="16384" width="9.140625" style="127"/>
  </cols>
  <sheetData>
    <row r="1" spans="1:18" ht="15" customHeight="1" x14ac:dyDescent="0.2"/>
    <row r="2" spans="1:18" ht="15" customHeight="1" x14ac:dyDescent="0.2">
      <c r="A2" s="129" t="s">
        <v>3481</v>
      </c>
    </row>
    <row r="3" spans="1:18" ht="15" customHeight="1" x14ac:dyDescent="0.2"/>
    <row r="4" spans="1:18" s="94" customFormat="1" ht="41.25" customHeight="1" x14ac:dyDescent="0.2">
      <c r="A4" s="906" t="s">
        <v>0</v>
      </c>
      <c r="B4" s="908" t="s">
        <v>1</v>
      </c>
      <c r="C4" s="908" t="s">
        <v>2</v>
      </c>
      <c r="D4" s="908" t="s">
        <v>3</v>
      </c>
      <c r="E4" s="906" t="s">
        <v>4</v>
      </c>
      <c r="F4" s="906" t="s">
        <v>5</v>
      </c>
      <c r="G4" s="906" t="s">
        <v>6</v>
      </c>
      <c r="H4" s="910" t="s">
        <v>7</v>
      </c>
      <c r="I4" s="910"/>
      <c r="J4" s="906" t="s">
        <v>8</v>
      </c>
      <c r="K4" s="911" t="s">
        <v>9</v>
      </c>
      <c r="L4" s="912"/>
      <c r="M4" s="913" t="s">
        <v>10</v>
      </c>
      <c r="N4" s="913"/>
      <c r="O4" s="913" t="s">
        <v>11</v>
      </c>
      <c r="P4" s="913"/>
      <c r="Q4" s="906" t="s">
        <v>12</v>
      </c>
      <c r="R4" s="908" t="s">
        <v>13</v>
      </c>
    </row>
    <row r="5" spans="1:18" s="94" customFormat="1" ht="21" customHeight="1" x14ac:dyDescent="0.2">
      <c r="A5" s="907"/>
      <c r="B5" s="909"/>
      <c r="C5" s="909"/>
      <c r="D5" s="909"/>
      <c r="E5" s="907"/>
      <c r="F5" s="907"/>
      <c r="G5" s="907"/>
      <c r="H5" s="474" t="s">
        <v>14</v>
      </c>
      <c r="I5" s="474" t="s">
        <v>15</v>
      </c>
      <c r="J5" s="907"/>
      <c r="K5" s="475">
        <v>2018</v>
      </c>
      <c r="L5" s="475">
        <v>2019</v>
      </c>
      <c r="M5" s="476">
        <v>2018</v>
      </c>
      <c r="N5" s="476">
        <v>2019</v>
      </c>
      <c r="O5" s="476">
        <v>2018</v>
      </c>
      <c r="P5" s="476">
        <v>2019</v>
      </c>
      <c r="Q5" s="907"/>
      <c r="R5" s="909"/>
    </row>
    <row r="6" spans="1:18" s="94" customFormat="1" ht="15" customHeight="1" x14ac:dyDescent="0.2">
      <c r="A6" s="477" t="s">
        <v>16</v>
      </c>
      <c r="B6" s="474" t="s">
        <v>17</v>
      </c>
      <c r="C6" s="474" t="s">
        <v>18</v>
      </c>
      <c r="D6" s="474" t="s">
        <v>19</v>
      </c>
      <c r="E6" s="477" t="s">
        <v>20</v>
      </c>
      <c r="F6" s="477" t="s">
        <v>21</v>
      </c>
      <c r="G6" s="477" t="s">
        <v>22</v>
      </c>
      <c r="H6" s="474" t="s">
        <v>23</v>
      </c>
      <c r="I6" s="474" t="s">
        <v>24</v>
      </c>
      <c r="J6" s="477" t="s">
        <v>25</v>
      </c>
      <c r="K6" s="475" t="s">
        <v>26</v>
      </c>
      <c r="L6" s="475" t="s">
        <v>27</v>
      </c>
      <c r="M6" s="478" t="s">
        <v>28</v>
      </c>
      <c r="N6" s="478" t="s">
        <v>29</v>
      </c>
      <c r="O6" s="478" t="s">
        <v>30</v>
      </c>
      <c r="P6" s="478" t="s">
        <v>31</v>
      </c>
      <c r="Q6" s="477" t="s">
        <v>32</v>
      </c>
      <c r="R6" s="474" t="s">
        <v>33</v>
      </c>
    </row>
    <row r="7" spans="1:18" s="130" customFormat="1" ht="90" customHeight="1" x14ac:dyDescent="0.2">
      <c r="A7" s="729">
        <v>1</v>
      </c>
      <c r="B7" s="714">
        <v>1</v>
      </c>
      <c r="C7" s="714">
        <v>4</v>
      </c>
      <c r="D7" s="714">
        <v>5</v>
      </c>
      <c r="E7" s="999" t="s">
        <v>452</v>
      </c>
      <c r="F7" s="714" t="s">
        <v>453</v>
      </c>
      <c r="G7" s="714" t="s">
        <v>59</v>
      </c>
      <c r="H7" s="126" t="s">
        <v>454</v>
      </c>
      <c r="I7" s="126">
        <v>80</v>
      </c>
      <c r="J7" s="714" t="s">
        <v>455</v>
      </c>
      <c r="K7" s="780" t="s">
        <v>105</v>
      </c>
      <c r="L7" s="780"/>
      <c r="M7" s="1026">
        <v>9674.42</v>
      </c>
      <c r="N7" s="793"/>
      <c r="O7" s="1026">
        <v>9674.42</v>
      </c>
      <c r="P7" s="793"/>
      <c r="Q7" s="714" t="s">
        <v>456</v>
      </c>
      <c r="R7" s="714" t="s">
        <v>457</v>
      </c>
    </row>
    <row r="8" spans="1:18" s="130" customFormat="1" ht="90" customHeight="1" x14ac:dyDescent="0.2">
      <c r="A8" s="730"/>
      <c r="B8" s="756"/>
      <c r="C8" s="756"/>
      <c r="D8" s="756"/>
      <c r="E8" s="1000"/>
      <c r="F8" s="756"/>
      <c r="G8" s="756"/>
      <c r="H8" s="126" t="s">
        <v>458</v>
      </c>
      <c r="I8" s="126">
        <v>800</v>
      </c>
      <c r="J8" s="756"/>
      <c r="K8" s="820"/>
      <c r="L8" s="820"/>
      <c r="M8" s="1027"/>
      <c r="N8" s="1029"/>
      <c r="O8" s="1027"/>
      <c r="P8" s="1029"/>
      <c r="Q8" s="756"/>
      <c r="R8" s="756"/>
    </row>
    <row r="9" spans="1:18" s="130" customFormat="1" ht="90" customHeight="1" x14ac:dyDescent="0.2">
      <c r="A9" s="730"/>
      <c r="B9" s="756"/>
      <c r="C9" s="756"/>
      <c r="D9" s="756"/>
      <c r="E9" s="1000"/>
      <c r="F9" s="756"/>
      <c r="G9" s="756"/>
      <c r="H9" s="126" t="s">
        <v>459</v>
      </c>
      <c r="I9" s="126">
        <v>800</v>
      </c>
      <c r="J9" s="756"/>
      <c r="K9" s="820"/>
      <c r="L9" s="820"/>
      <c r="M9" s="1027"/>
      <c r="N9" s="1029"/>
      <c r="O9" s="1027"/>
      <c r="P9" s="1029"/>
      <c r="Q9" s="756"/>
      <c r="R9" s="756"/>
    </row>
    <row r="10" spans="1:18" s="131" customFormat="1" ht="90" customHeight="1" x14ac:dyDescent="0.2">
      <c r="A10" s="795"/>
      <c r="B10" s="715"/>
      <c r="C10" s="715"/>
      <c r="D10" s="715"/>
      <c r="E10" s="1001"/>
      <c r="F10" s="715"/>
      <c r="G10" s="715"/>
      <c r="H10" s="123" t="s">
        <v>460</v>
      </c>
      <c r="I10" s="106" t="s">
        <v>461</v>
      </c>
      <c r="J10" s="715"/>
      <c r="K10" s="798"/>
      <c r="L10" s="798"/>
      <c r="M10" s="1028"/>
      <c r="N10" s="794"/>
      <c r="O10" s="1028"/>
      <c r="P10" s="794"/>
      <c r="Q10" s="715"/>
      <c r="R10" s="715"/>
    </row>
    <row r="11" spans="1:18" s="131" customFormat="1" ht="90" customHeight="1" x14ac:dyDescent="0.2">
      <c r="A11" s="729">
        <v>2</v>
      </c>
      <c r="B11" s="714">
        <v>1</v>
      </c>
      <c r="C11" s="714">
        <v>4</v>
      </c>
      <c r="D11" s="714">
        <v>5</v>
      </c>
      <c r="E11" s="999" t="s">
        <v>462</v>
      </c>
      <c r="F11" s="714" t="s">
        <v>463</v>
      </c>
      <c r="G11" s="714" t="s">
        <v>464</v>
      </c>
      <c r="H11" s="120" t="s">
        <v>454</v>
      </c>
      <c r="I11" s="120">
        <v>80</v>
      </c>
      <c r="J11" s="714" t="s">
        <v>465</v>
      </c>
      <c r="K11" s="780" t="s">
        <v>466</v>
      </c>
      <c r="L11" s="780"/>
      <c r="M11" s="1026">
        <v>19683.12</v>
      </c>
      <c r="N11" s="793"/>
      <c r="O11" s="1026">
        <v>19683.12</v>
      </c>
      <c r="P11" s="793"/>
      <c r="Q11" s="714" t="s">
        <v>456</v>
      </c>
      <c r="R11" s="714" t="s">
        <v>457</v>
      </c>
    </row>
    <row r="12" spans="1:18" s="131" customFormat="1" ht="90" customHeight="1" x14ac:dyDescent="0.2">
      <c r="A12" s="730"/>
      <c r="B12" s="756"/>
      <c r="C12" s="756"/>
      <c r="D12" s="756"/>
      <c r="E12" s="1000"/>
      <c r="F12" s="756"/>
      <c r="G12" s="756"/>
      <c r="H12" s="120" t="s">
        <v>467</v>
      </c>
      <c r="I12" s="120">
        <v>200</v>
      </c>
      <c r="J12" s="756"/>
      <c r="K12" s="820"/>
      <c r="L12" s="820"/>
      <c r="M12" s="1027"/>
      <c r="N12" s="1029"/>
      <c r="O12" s="1027"/>
      <c r="P12" s="1029"/>
      <c r="Q12" s="756"/>
      <c r="R12" s="756"/>
    </row>
    <row r="13" spans="1:18" s="131" customFormat="1" ht="90" customHeight="1" x14ac:dyDescent="0.2">
      <c r="A13" s="730"/>
      <c r="B13" s="756"/>
      <c r="C13" s="756"/>
      <c r="D13" s="756"/>
      <c r="E13" s="1000"/>
      <c r="F13" s="756"/>
      <c r="G13" s="756"/>
      <c r="H13" s="120" t="s">
        <v>468</v>
      </c>
      <c r="I13" s="120">
        <v>300</v>
      </c>
      <c r="J13" s="756"/>
      <c r="K13" s="820"/>
      <c r="L13" s="820"/>
      <c r="M13" s="1027"/>
      <c r="N13" s="1029"/>
      <c r="O13" s="1027"/>
      <c r="P13" s="1029"/>
      <c r="Q13" s="756"/>
      <c r="R13" s="756"/>
    </row>
    <row r="14" spans="1:18" s="131" customFormat="1" ht="90" customHeight="1" x14ac:dyDescent="0.2">
      <c r="A14" s="795"/>
      <c r="B14" s="715"/>
      <c r="C14" s="715"/>
      <c r="D14" s="715"/>
      <c r="E14" s="1001"/>
      <c r="F14" s="715"/>
      <c r="G14" s="715"/>
      <c r="H14" s="120" t="s">
        <v>469</v>
      </c>
      <c r="I14" s="106" t="s">
        <v>38</v>
      </c>
      <c r="J14" s="715"/>
      <c r="K14" s="798"/>
      <c r="L14" s="798"/>
      <c r="M14" s="1028"/>
      <c r="N14" s="794"/>
      <c r="O14" s="1028"/>
      <c r="P14" s="794"/>
      <c r="Q14" s="715"/>
      <c r="R14" s="715"/>
    </row>
    <row r="15" spans="1:18" ht="343.5" customHeight="1" x14ac:dyDescent="0.2">
      <c r="A15" s="121">
        <v>3</v>
      </c>
      <c r="B15" s="120">
        <v>1</v>
      </c>
      <c r="C15" s="120">
        <v>4</v>
      </c>
      <c r="D15" s="120">
        <v>5</v>
      </c>
      <c r="E15" s="122" t="s">
        <v>470</v>
      </c>
      <c r="F15" s="120" t="s">
        <v>471</v>
      </c>
      <c r="G15" s="120" t="s">
        <v>472</v>
      </c>
      <c r="H15" s="120" t="s">
        <v>454</v>
      </c>
      <c r="I15" s="106" t="s">
        <v>398</v>
      </c>
      <c r="J15" s="120" t="s">
        <v>473</v>
      </c>
      <c r="K15" s="123" t="s">
        <v>266</v>
      </c>
      <c r="L15" s="123"/>
      <c r="M15" s="132">
        <v>28091.67</v>
      </c>
      <c r="N15" s="125"/>
      <c r="O15" s="132">
        <v>28091.67</v>
      </c>
      <c r="P15" s="125"/>
      <c r="Q15" s="120" t="s">
        <v>456</v>
      </c>
      <c r="R15" s="120" t="s">
        <v>457</v>
      </c>
    </row>
    <row r="16" spans="1:18" ht="264" customHeight="1" x14ac:dyDescent="0.2">
      <c r="A16" s="121">
        <v>4</v>
      </c>
      <c r="B16" s="120">
        <v>1</v>
      </c>
      <c r="C16" s="120">
        <v>4</v>
      </c>
      <c r="D16" s="120">
        <v>5</v>
      </c>
      <c r="E16" s="122" t="s">
        <v>474</v>
      </c>
      <c r="F16" s="120" t="s">
        <v>475</v>
      </c>
      <c r="G16" s="120" t="s">
        <v>476</v>
      </c>
      <c r="H16" s="120" t="s">
        <v>454</v>
      </c>
      <c r="I16" s="106" t="s">
        <v>151</v>
      </c>
      <c r="J16" s="120" t="s">
        <v>477</v>
      </c>
      <c r="K16" s="123" t="s">
        <v>466</v>
      </c>
      <c r="L16" s="123"/>
      <c r="M16" s="132">
        <v>25000</v>
      </c>
      <c r="N16" s="125"/>
      <c r="O16" s="132">
        <v>25000</v>
      </c>
      <c r="P16" s="125"/>
      <c r="Q16" s="120" t="s">
        <v>456</v>
      </c>
      <c r="R16" s="120" t="s">
        <v>457</v>
      </c>
    </row>
    <row r="17" spans="1:18" s="133" customFormat="1" ht="90" customHeight="1" x14ac:dyDescent="0.2">
      <c r="A17" s="729">
        <v>5</v>
      </c>
      <c r="B17" s="729">
        <v>1</v>
      </c>
      <c r="C17" s="729">
        <v>4</v>
      </c>
      <c r="D17" s="714">
        <v>5</v>
      </c>
      <c r="E17" s="714" t="s">
        <v>478</v>
      </c>
      <c r="F17" s="714" t="s">
        <v>479</v>
      </c>
      <c r="G17" s="1033" t="s">
        <v>480</v>
      </c>
      <c r="H17" s="124" t="s">
        <v>481</v>
      </c>
      <c r="I17" s="124">
        <v>50</v>
      </c>
      <c r="J17" s="1036" t="s">
        <v>482</v>
      </c>
      <c r="K17" s="780" t="s">
        <v>161</v>
      </c>
      <c r="L17" s="1037"/>
      <c r="M17" s="773">
        <v>24964</v>
      </c>
      <c r="N17" s="1030"/>
      <c r="O17" s="773">
        <v>24964</v>
      </c>
      <c r="P17" s="1030"/>
      <c r="Q17" s="714" t="s">
        <v>483</v>
      </c>
      <c r="R17" s="714" t="s">
        <v>484</v>
      </c>
    </row>
    <row r="18" spans="1:18" s="133" customFormat="1" ht="90" customHeight="1" x14ac:dyDescent="0.2">
      <c r="A18" s="730"/>
      <c r="B18" s="730"/>
      <c r="C18" s="730"/>
      <c r="D18" s="756"/>
      <c r="E18" s="756"/>
      <c r="F18" s="756"/>
      <c r="G18" s="1034"/>
      <c r="H18" s="124" t="s">
        <v>133</v>
      </c>
      <c r="I18" s="124">
        <v>30</v>
      </c>
      <c r="J18" s="974"/>
      <c r="K18" s="820"/>
      <c r="L18" s="1038"/>
      <c r="M18" s="796"/>
      <c r="N18" s="1031"/>
      <c r="O18" s="796"/>
      <c r="P18" s="1031"/>
      <c r="Q18" s="756"/>
      <c r="R18" s="756"/>
    </row>
    <row r="19" spans="1:18" s="96" customFormat="1" ht="90" customHeight="1" x14ac:dyDescent="0.25">
      <c r="A19" s="795"/>
      <c r="B19" s="795"/>
      <c r="C19" s="795"/>
      <c r="D19" s="715"/>
      <c r="E19" s="715"/>
      <c r="F19" s="715"/>
      <c r="G19" s="1035"/>
      <c r="H19" s="123" t="s">
        <v>485</v>
      </c>
      <c r="I19" s="106" t="s">
        <v>486</v>
      </c>
      <c r="J19" s="973"/>
      <c r="K19" s="798"/>
      <c r="L19" s="1039"/>
      <c r="M19" s="797"/>
      <c r="N19" s="1032"/>
      <c r="O19" s="797"/>
      <c r="P19" s="1032"/>
      <c r="Q19" s="715"/>
      <c r="R19" s="715"/>
    </row>
    <row r="20" spans="1:18" s="11" customFormat="1" ht="210" x14ac:dyDescent="0.25">
      <c r="A20" s="9">
        <v>6</v>
      </c>
      <c r="B20" s="9">
        <v>1</v>
      </c>
      <c r="C20" s="9">
        <v>4</v>
      </c>
      <c r="D20" s="519">
        <v>5</v>
      </c>
      <c r="E20" s="519" t="s">
        <v>487</v>
      </c>
      <c r="F20" s="519" t="s">
        <v>488</v>
      </c>
      <c r="G20" s="519" t="s">
        <v>143</v>
      </c>
      <c r="H20" s="528" t="s">
        <v>150</v>
      </c>
      <c r="I20" s="13" t="s">
        <v>110</v>
      </c>
      <c r="J20" s="519" t="s">
        <v>489</v>
      </c>
      <c r="K20" s="528" t="s">
        <v>105</v>
      </c>
      <c r="L20" s="621"/>
      <c r="M20" s="529">
        <v>28275.5</v>
      </c>
      <c r="N20" s="622"/>
      <c r="O20" s="529">
        <v>21650.5</v>
      </c>
      <c r="P20" s="622"/>
      <c r="Q20" s="519" t="s">
        <v>112</v>
      </c>
      <c r="R20" s="519" t="s">
        <v>113</v>
      </c>
    </row>
    <row r="23" spans="1:18" ht="15" x14ac:dyDescent="0.25">
      <c r="L23" s="526"/>
      <c r="M23" s="757" t="s">
        <v>618</v>
      </c>
      <c r="N23" s="757"/>
      <c r="O23" s="757" t="s">
        <v>619</v>
      </c>
      <c r="P23" s="758"/>
    </row>
    <row r="24" spans="1:18" ht="15" x14ac:dyDescent="0.25">
      <c r="L24" s="526"/>
      <c r="M24" s="568" t="s">
        <v>620</v>
      </c>
      <c r="N24" s="464" t="s">
        <v>621</v>
      </c>
      <c r="O24" s="485" t="s">
        <v>620</v>
      </c>
      <c r="P24" s="464" t="s">
        <v>621</v>
      </c>
    </row>
    <row r="25" spans="1:18" ht="15" x14ac:dyDescent="0.25">
      <c r="L25" s="556"/>
      <c r="M25" s="569">
        <v>4</v>
      </c>
      <c r="N25" s="179">
        <v>82449.210000000006</v>
      </c>
      <c r="O25" s="180">
        <v>2</v>
      </c>
      <c r="P25" s="181">
        <v>46614.5</v>
      </c>
    </row>
  </sheetData>
  <mergeCells count="64">
    <mergeCell ref="M4:N4"/>
    <mergeCell ref="O4:P4"/>
    <mergeCell ref="Q4:Q5"/>
    <mergeCell ref="P7:P10"/>
    <mergeCell ref="Q7:Q10"/>
    <mergeCell ref="O17:O19"/>
    <mergeCell ref="P17:P19"/>
    <mergeCell ref="Q17:Q19"/>
    <mergeCell ref="J17:J19"/>
    <mergeCell ref="K17:K19"/>
    <mergeCell ref="L17:L19"/>
    <mergeCell ref="M23:N23"/>
    <mergeCell ref="O23:P23"/>
    <mergeCell ref="H4:I4"/>
    <mergeCell ref="J4:J5"/>
    <mergeCell ref="K4:L4"/>
    <mergeCell ref="C4:C5"/>
    <mergeCell ref="D4:D5"/>
    <mergeCell ref="E4:E5"/>
    <mergeCell ref="F4:F5"/>
    <mergeCell ref="G4:G5"/>
    <mergeCell ref="R4:R5"/>
    <mergeCell ref="A7:A10"/>
    <mergeCell ref="B7:B10"/>
    <mergeCell ref="C7:C10"/>
    <mergeCell ref="D7:D10"/>
    <mergeCell ref="E7:E10"/>
    <mergeCell ref="F7:F10"/>
    <mergeCell ref="G7:G10"/>
    <mergeCell ref="J7:J10"/>
    <mergeCell ref="K7:K10"/>
    <mergeCell ref="L7:L10"/>
    <mergeCell ref="M7:M10"/>
    <mergeCell ref="N7:N10"/>
    <mergeCell ref="O7:O10"/>
    <mergeCell ref="A4:A5"/>
    <mergeCell ref="B4:B5"/>
    <mergeCell ref="R17:R19"/>
    <mergeCell ref="M17:M19"/>
    <mergeCell ref="N17:N19"/>
    <mergeCell ref="A11:A14"/>
    <mergeCell ref="B11:B14"/>
    <mergeCell ref="C11:C14"/>
    <mergeCell ref="D11:D14"/>
    <mergeCell ref="E11:E14"/>
    <mergeCell ref="R11:R14"/>
    <mergeCell ref="C17:C19"/>
    <mergeCell ref="D17:D19"/>
    <mergeCell ref="E17:E19"/>
    <mergeCell ref="A17:A19"/>
    <mergeCell ref="B17:B19"/>
    <mergeCell ref="F17:F19"/>
    <mergeCell ref="G17:G19"/>
    <mergeCell ref="R7:R10"/>
    <mergeCell ref="F11:F14"/>
    <mergeCell ref="G11:G14"/>
    <mergeCell ref="J11:J14"/>
    <mergeCell ref="K11:K14"/>
    <mergeCell ref="L11:L14"/>
    <mergeCell ref="M11:M14"/>
    <mergeCell ref="N11:N14"/>
    <mergeCell ref="O11:O14"/>
    <mergeCell ref="P11:P14"/>
    <mergeCell ref="Q11:Q14"/>
  </mergeCells>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S142"/>
  <sheetViews>
    <sheetView zoomScale="84" zoomScaleNormal="84" workbookViewId="0">
      <selection activeCell="A3" sqref="A3"/>
    </sheetView>
  </sheetViews>
  <sheetFormatPr defaultRowHeight="15" x14ac:dyDescent="0.25"/>
  <cols>
    <col min="1" max="1" width="4.28515625" style="83" customWidth="1"/>
    <col min="2" max="2" width="8.5703125" style="83" customWidth="1"/>
    <col min="3" max="4" width="9.140625" style="83"/>
    <col min="5" max="5" width="36.140625" style="83" customWidth="1"/>
    <col min="6" max="6" width="30.5703125" style="83" customWidth="1"/>
    <col min="7" max="7" width="16.85546875" style="83" customWidth="1"/>
    <col min="8" max="8" width="16.7109375" style="83" customWidth="1"/>
    <col min="9" max="9" width="9.140625" style="83"/>
    <col min="10" max="10" width="23.28515625" style="83" customWidth="1"/>
    <col min="11" max="11" width="14.85546875" style="83" customWidth="1"/>
    <col min="12" max="12" width="9.140625" style="83"/>
    <col min="13" max="13" width="11.5703125" style="83" customWidth="1"/>
    <col min="14" max="14" width="11.85546875" style="83" customWidth="1"/>
    <col min="15" max="15" width="11.140625" style="83" customWidth="1"/>
    <col min="16" max="16" width="9.140625" style="83"/>
    <col min="17" max="17" width="11.7109375" style="83" customWidth="1"/>
    <col min="18" max="18" width="18.85546875" style="83" customWidth="1"/>
    <col min="19" max="16384" width="9.140625" style="83"/>
  </cols>
  <sheetData>
    <row r="2" spans="1:19" ht="16.5" customHeight="1" x14ac:dyDescent="0.25">
      <c r="A2" s="1040" t="s">
        <v>3482</v>
      </c>
      <c r="B2" s="1040"/>
      <c r="C2" s="1040"/>
      <c r="D2" s="1040"/>
      <c r="E2" s="1040"/>
      <c r="F2" s="1040"/>
      <c r="G2" s="1040"/>
      <c r="H2" s="1040"/>
      <c r="I2" s="1040"/>
      <c r="J2" s="1040"/>
      <c r="K2" s="1040"/>
      <c r="L2" s="1040"/>
      <c r="M2" s="1040"/>
      <c r="N2" s="1040"/>
      <c r="O2" s="1040"/>
      <c r="P2" s="1040"/>
      <c r="Q2" s="1040"/>
      <c r="R2" s="1040"/>
    </row>
    <row r="4" spans="1:19" ht="46.5" customHeight="1" x14ac:dyDescent="0.25">
      <c r="A4" s="784" t="s">
        <v>0</v>
      </c>
      <c r="B4" s="784" t="s">
        <v>1</v>
      </c>
      <c r="C4" s="784" t="s">
        <v>2</v>
      </c>
      <c r="D4" s="784" t="s">
        <v>3</v>
      </c>
      <c r="E4" s="784" t="s">
        <v>4</v>
      </c>
      <c r="F4" s="784" t="s">
        <v>5</v>
      </c>
      <c r="G4" s="784" t="s">
        <v>6</v>
      </c>
      <c r="H4" s="787" t="s">
        <v>7</v>
      </c>
      <c r="I4" s="787"/>
      <c r="J4" s="784" t="s">
        <v>8</v>
      </c>
      <c r="K4" s="788" t="s">
        <v>9</v>
      </c>
      <c r="L4" s="1041"/>
      <c r="M4" s="786" t="s">
        <v>10</v>
      </c>
      <c r="N4" s="786"/>
      <c r="O4" s="786" t="s">
        <v>11</v>
      </c>
      <c r="P4" s="786"/>
      <c r="Q4" s="784" t="s">
        <v>12</v>
      </c>
      <c r="R4" s="784" t="s">
        <v>13</v>
      </c>
      <c r="S4" s="1"/>
    </row>
    <row r="5" spans="1:19" ht="30" x14ac:dyDescent="0.25">
      <c r="A5" s="785"/>
      <c r="B5" s="785"/>
      <c r="C5" s="785"/>
      <c r="D5" s="785"/>
      <c r="E5" s="785"/>
      <c r="F5" s="785"/>
      <c r="G5" s="785"/>
      <c r="H5" s="467" t="s">
        <v>14</v>
      </c>
      <c r="I5" s="467" t="s">
        <v>15</v>
      </c>
      <c r="J5" s="785"/>
      <c r="K5" s="468">
        <v>2018</v>
      </c>
      <c r="L5" s="468">
        <v>2019</v>
      </c>
      <c r="M5" s="469">
        <v>2018</v>
      </c>
      <c r="N5" s="469">
        <v>2019</v>
      </c>
      <c r="O5" s="469">
        <v>2018</v>
      </c>
      <c r="P5" s="469">
        <v>2019</v>
      </c>
      <c r="Q5" s="785"/>
      <c r="R5" s="785"/>
      <c r="S5" s="1"/>
    </row>
    <row r="6" spans="1:19" x14ac:dyDescent="0.25">
      <c r="A6" s="467" t="s">
        <v>16</v>
      </c>
      <c r="B6" s="467" t="s">
        <v>17</v>
      </c>
      <c r="C6" s="467" t="s">
        <v>18</v>
      </c>
      <c r="D6" s="467" t="s">
        <v>19</v>
      </c>
      <c r="E6" s="467" t="s">
        <v>20</v>
      </c>
      <c r="F6" s="467" t="s">
        <v>21</v>
      </c>
      <c r="G6" s="467" t="s">
        <v>22</v>
      </c>
      <c r="H6" s="467" t="s">
        <v>23</v>
      </c>
      <c r="I6" s="467" t="s">
        <v>24</v>
      </c>
      <c r="J6" s="467" t="s">
        <v>25</v>
      </c>
      <c r="K6" s="468" t="s">
        <v>26</v>
      </c>
      <c r="L6" s="468" t="s">
        <v>27</v>
      </c>
      <c r="M6" s="471" t="s">
        <v>28</v>
      </c>
      <c r="N6" s="471" t="s">
        <v>29</v>
      </c>
      <c r="O6" s="471" t="s">
        <v>30</v>
      </c>
      <c r="P6" s="471" t="s">
        <v>31</v>
      </c>
      <c r="Q6" s="467" t="s">
        <v>32</v>
      </c>
      <c r="R6" s="467" t="s">
        <v>33</v>
      </c>
      <c r="S6" s="1"/>
    </row>
    <row r="7" spans="1:19" s="608" customFormat="1" x14ac:dyDescent="0.25">
      <c r="A7" s="709">
        <v>1</v>
      </c>
      <c r="B7" s="709">
        <v>1</v>
      </c>
      <c r="C7" s="709">
        <v>4</v>
      </c>
      <c r="D7" s="709">
        <v>2</v>
      </c>
      <c r="E7" s="709" t="s">
        <v>331</v>
      </c>
      <c r="F7" s="709" t="s">
        <v>332</v>
      </c>
      <c r="G7" s="709" t="s">
        <v>333</v>
      </c>
      <c r="H7" s="519" t="s">
        <v>334</v>
      </c>
      <c r="I7" s="570">
        <v>3</v>
      </c>
      <c r="J7" s="709" t="s">
        <v>335</v>
      </c>
      <c r="K7" s="716" t="s">
        <v>130</v>
      </c>
      <c r="L7" s="716" t="s">
        <v>336</v>
      </c>
      <c r="M7" s="716">
        <v>43970.04</v>
      </c>
      <c r="N7" s="716"/>
      <c r="O7" s="716">
        <v>43970.04</v>
      </c>
      <c r="P7" s="716"/>
      <c r="Q7" s="709" t="s">
        <v>337</v>
      </c>
      <c r="R7" s="709" t="s">
        <v>338</v>
      </c>
      <c r="S7" s="623"/>
    </row>
    <row r="8" spans="1:19" s="608" customFormat="1" ht="45" x14ac:dyDescent="0.25">
      <c r="A8" s="710"/>
      <c r="B8" s="710"/>
      <c r="C8" s="710"/>
      <c r="D8" s="710"/>
      <c r="E8" s="710"/>
      <c r="F8" s="710"/>
      <c r="G8" s="710"/>
      <c r="H8" s="519" t="s">
        <v>339</v>
      </c>
      <c r="I8" s="519">
        <v>500</v>
      </c>
      <c r="J8" s="710"/>
      <c r="K8" s="717"/>
      <c r="L8" s="717"/>
      <c r="M8" s="717"/>
      <c r="N8" s="717"/>
      <c r="O8" s="717"/>
      <c r="P8" s="717"/>
      <c r="Q8" s="710"/>
      <c r="R8" s="710"/>
      <c r="S8" s="623"/>
    </row>
    <row r="9" spans="1:19" s="608" customFormat="1" ht="45" x14ac:dyDescent="0.25">
      <c r="A9" s="711"/>
      <c r="B9" s="711"/>
      <c r="C9" s="711"/>
      <c r="D9" s="711"/>
      <c r="E9" s="711"/>
      <c r="F9" s="711"/>
      <c r="G9" s="711"/>
      <c r="H9" s="519" t="s">
        <v>340</v>
      </c>
      <c r="I9" s="519">
        <v>60</v>
      </c>
      <c r="J9" s="711"/>
      <c r="K9" s="718"/>
      <c r="L9" s="718"/>
      <c r="M9" s="718"/>
      <c r="N9" s="718"/>
      <c r="O9" s="718"/>
      <c r="P9" s="718"/>
      <c r="Q9" s="711"/>
      <c r="R9" s="711"/>
      <c r="S9" s="623"/>
    </row>
    <row r="10" spans="1:19" s="608" customFormat="1" ht="75.75" customHeight="1" x14ac:dyDescent="0.25">
      <c r="A10" s="838">
        <v>2</v>
      </c>
      <c r="B10" s="709">
        <v>1</v>
      </c>
      <c r="C10" s="709">
        <v>4</v>
      </c>
      <c r="D10" s="709">
        <v>5</v>
      </c>
      <c r="E10" s="709" t="s">
        <v>341</v>
      </c>
      <c r="F10" s="709" t="s">
        <v>3452</v>
      </c>
      <c r="G10" s="709" t="s">
        <v>342</v>
      </c>
      <c r="H10" s="519" t="s">
        <v>343</v>
      </c>
      <c r="I10" s="570">
        <v>50</v>
      </c>
      <c r="J10" s="709" t="s">
        <v>344</v>
      </c>
      <c r="K10" s="716" t="s">
        <v>346</v>
      </c>
      <c r="L10" s="716" t="s">
        <v>336</v>
      </c>
      <c r="M10" s="716">
        <v>64617.62</v>
      </c>
      <c r="N10" s="716"/>
      <c r="O10" s="716">
        <v>64617.62</v>
      </c>
      <c r="P10" s="716"/>
      <c r="Q10" s="709" t="s">
        <v>337</v>
      </c>
      <c r="R10" s="709" t="s">
        <v>338</v>
      </c>
    </row>
    <row r="11" spans="1:19" s="608" customFormat="1" ht="51" customHeight="1" x14ac:dyDescent="0.25">
      <c r="A11" s="839"/>
      <c r="B11" s="710"/>
      <c r="C11" s="710"/>
      <c r="D11" s="710"/>
      <c r="E11" s="710"/>
      <c r="F11" s="710"/>
      <c r="G11" s="710"/>
      <c r="H11" s="709" t="s">
        <v>345</v>
      </c>
      <c r="I11" s="709">
        <v>136</v>
      </c>
      <c r="J11" s="710"/>
      <c r="K11" s="717"/>
      <c r="L11" s="717"/>
      <c r="M11" s="717"/>
      <c r="N11" s="717"/>
      <c r="O11" s="717"/>
      <c r="P11" s="717"/>
      <c r="Q11" s="710"/>
      <c r="R11" s="710"/>
    </row>
    <row r="12" spans="1:19" s="608" customFormat="1" ht="55.5" customHeight="1" x14ac:dyDescent="0.25">
      <c r="A12" s="840"/>
      <c r="B12" s="711"/>
      <c r="C12" s="711"/>
      <c r="D12" s="711"/>
      <c r="E12" s="711"/>
      <c r="F12" s="711"/>
      <c r="G12" s="711"/>
      <c r="H12" s="711"/>
      <c r="I12" s="711"/>
      <c r="J12" s="711"/>
      <c r="K12" s="718"/>
      <c r="L12" s="718"/>
      <c r="M12" s="718"/>
      <c r="N12" s="718"/>
      <c r="O12" s="718"/>
      <c r="P12" s="718"/>
      <c r="Q12" s="711"/>
      <c r="R12" s="711"/>
      <c r="S12" s="623"/>
    </row>
    <row r="13" spans="1:19" s="608" customFormat="1" ht="255" x14ac:dyDescent="0.25">
      <c r="A13" s="519">
        <v>3</v>
      </c>
      <c r="B13" s="519">
        <v>1</v>
      </c>
      <c r="C13" s="519">
        <v>4</v>
      </c>
      <c r="D13" s="519">
        <v>2</v>
      </c>
      <c r="E13" s="519" t="s">
        <v>347</v>
      </c>
      <c r="F13" s="519" t="s">
        <v>348</v>
      </c>
      <c r="G13" s="519" t="s">
        <v>62</v>
      </c>
      <c r="H13" s="519" t="s">
        <v>349</v>
      </c>
      <c r="I13" s="519">
        <v>30</v>
      </c>
      <c r="J13" s="519" t="s">
        <v>350</v>
      </c>
      <c r="K13" s="519" t="s">
        <v>130</v>
      </c>
      <c r="L13" s="519" t="s">
        <v>336</v>
      </c>
      <c r="M13" s="286">
        <v>32500</v>
      </c>
      <c r="N13" s="286"/>
      <c r="O13" s="286">
        <v>32500</v>
      </c>
      <c r="P13" s="286"/>
      <c r="Q13" s="519" t="s">
        <v>337</v>
      </c>
      <c r="R13" s="519" t="s">
        <v>338</v>
      </c>
    </row>
    <row r="14" spans="1:19" s="608" customFormat="1" ht="150" x14ac:dyDescent="0.25">
      <c r="A14" s="519">
        <v>4</v>
      </c>
      <c r="B14" s="519">
        <v>1</v>
      </c>
      <c r="C14" s="519">
        <v>4</v>
      </c>
      <c r="D14" s="519">
        <v>2</v>
      </c>
      <c r="E14" s="519" t="s">
        <v>351</v>
      </c>
      <c r="F14" s="519" t="s">
        <v>352</v>
      </c>
      <c r="G14" s="519" t="s">
        <v>62</v>
      </c>
      <c r="H14" s="519" t="s">
        <v>353</v>
      </c>
      <c r="I14" s="519">
        <v>25</v>
      </c>
      <c r="J14" s="519" t="s">
        <v>354</v>
      </c>
      <c r="K14" s="519" t="s">
        <v>130</v>
      </c>
      <c r="L14" s="519" t="s">
        <v>336</v>
      </c>
      <c r="M14" s="286">
        <v>16839.66</v>
      </c>
      <c r="N14" s="286"/>
      <c r="O14" s="286">
        <v>16839.66</v>
      </c>
      <c r="P14" s="286"/>
      <c r="Q14" s="519" t="s">
        <v>337</v>
      </c>
      <c r="R14" s="519" t="s">
        <v>338</v>
      </c>
    </row>
    <row r="15" spans="1:19" s="608" customFormat="1" ht="357.75" customHeight="1" x14ac:dyDescent="0.25">
      <c r="A15" s="519">
        <v>5</v>
      </c>
      <c r="B15" s="519">
        <v>1</v>
      </c>
      <c r="C15" s="519">
        <v>4</v>
      </c>
      <c r="D15" s="519">
        <v>5</v>
      </c>
      <c r="E15" s="519" t="s">
        <v>355</v>
      </c>
      <c r="F15" s="519" t="s">
        <v>142</v>
      </c>
      <c r="G15" s="519" t="s">
        <v>143</v>
      </c>
      <c r="H15" s="519" t="s">
        <v>144</v>
      </c>
      <c r="I15" s="13" t="s">
        <v>110</v>
      </c>
      <c r="J15" s="519" t="s">
        <v>145</v>
      </c>
      <c r="K15" s="528" t="s">
        <v>161</v>
      </c>
      <c r="L15" s="528"/>
      <c r="M15" s="286">
        <v>27411.5</v>
      </c>
      <c r="N15" s="286"/>
      <c r="O15" s="286">
        <v>20786.5</v>
      </c>
      <c r="P15" s="286"/>
      <c r="Q15" s="519" t="s">
        <v>112</v>
      </c>
      <c r="R15" s="519" t="s">
        <v>147</v>
      </c>
    </row>
    <row r="16" spans="1:19" s="608" customFormat="1" ht="90" x14ac:dyDescent="0.25">
      <c r="A16" s="624">
        <v>6</v>
      </c>
      <c r="B16" s="519">
        <v>1</v>
      </c>
      <c r="C16" s="9">
        <v>4</v>
      </c>
      <c r="D16" s="9">
        <v>2</v>
      </c>
      <c r="E16" s="520" t="s">
        <v>356</v>
      </c>
      <c r="F16" s="520" t="s">
        <v>357</v>
      </c>
      <c r="G16" s="9" t="s">
        <v>358</v>
      </c>
      <c r="H16" s="625" t="s">
        <v>358</v>
      </c>
      <c r="I16" s="9">
        <v>1</v>
      </c>
      <c r="J16" s="520" t="s">
        <v>583</v>
      </c>
      <c r="K16" s="9" t="s">
        <v>136</v>
      </c>
      <c r="L16" s="8" t="s">
        <v>336</v>
      </c>
      <c r="M16" s="529">
        <v>46286.18</v>
      </c>
      <c r="N16" s="529"/>
      <c r="O16" s="529">
        <v>46286.18</v>
      </c>
      <c r="P16" s="529"/>
      <c r="Q16" s="519" t="s">
        <v>337</v>
      </c>
      <c r="R16" s="519" t="s">
        <v>338</v>
      </c>
      <c r="S16" s="10"/>
    </row>
    <row r="17" spans="1:19" x14ac:dyDescent="0.25">
      <c r="A17" s="82"/>
      <c r="B17" s="82"/>
      <c r="C17" s="82"/>
      <c r="D17" s="82"/>
      <c r="E17" s="82"/>
      <c r="F17" s="82"/>
      <c r="G17" s="82"/>
      <c r="H17" s="82"/>
      <c r="I17" s="82"/>
      <c r="J17" s="82"/>
      <c r="K17" s="82"/>
      <c r="L17" s="82"/>
      <c r="M17" s="87"/>
      <c r="N17" s="87"/>
      <c r="O17" s="87"/>
      <c r="P17" s="82"/>
      <c r="Q17" s="82"/>
      <c r="R17" s="82"/>
      <c r="S17" s="85"/>
    </row>
    <row r="18" spans="1:19" x14ac:dyDescent="0.25">
      <c r="K18" s="526"/>
      <c r="L18" s="757" t="s">
        <v>618</v>
      </c>
      <c r="M18" s="757"/>
      <c r="N18" s="757" t="s">
        <v>619</v>
      </c>
      <c r="O18" s="758"/>
      <c r="P18" s="183"/>
    </row>
    <row r="19" spans="1:19" x14ac:dyDescent="0.25">
      <c r="K19" s="526"/>
      <c r="L19" s="568" t="s">
        <v>620</v>
      </c>
      <c r="M19" s="464" t="s">
        <v>621</v>
      </c>
      <c r="N19" s="485" t="s">
        <v>620</v>
      </c>
      <c r="O19" s="464" t="s">
        <v>621</v>
      </c>
      <c r="P19" s="88"/>
    </row>
    <row r="20" spans="1:19" x14ac:dyDescent="0.25">
      <c r="K20" s="556"/>
      <c r="L20" s="569">
        <v>5</v>
      </c>
      <c r="M20" s="179">
        <v>204213.5</v>
      </c>
      <c r="N20" s="180">
        <v>1</v>
      </c>
      <c r="O20" s="184">
        <v>20786.5</v>
      </c>
      <c r="P20" s="88"/>
    </row>
    <row r="21" spans="1:19" x14ac:dyDescent="0.25">
      <c r="L21" s="85"/>
      <c r="M21" s="88"/>
      <c r="N21" s="88"/>
      <c r="O21" s="88"/>
      <c r="P21" s="88"/>
    </row>
    <row r="22" spans="1:19" x14ac:dyDescent="0.25">
      <c r="L22" s="85"/>
      <c r="M22" s="88"/>
      <c r="N22" s="88"/>
      <c r="O22" s="88"/>
      <c r="P22" s="88"/>
    </row>
    <row r="23" spans="1:19" x14ac:dyDescent="0.25">
      <c r="L23" s="85"/>
      <c r="M23" s="88"/>
      <c r="N23" s="88"/>
      <c r="O23" s="88"/>
      <c r="P23" s="88"/>
    </row>
    <row r="24" spans="1:19" x14ac:dyDescent="0.25">
      <c r="L24" s="85"/>
      <c r="M24" s="88"/>
      <c r="N24" s="88"/>
      <c r="O24" s="88"/>
      <c r="P24" s="88"/>
    </row>
    <row r="25" spans="1:19" x14ac:dyDescent="0.25">
      <c r="M25" s="88"/>
      <c r="N25" s="88"/>
      <c r="O25" s="88"/>
      <c r="P25" s="88"/>
    </row>
    <row r="26" spans="1:19" x14ac:dyDescent="0.25">
      <c r="M26" s="88"/>
      <c r="N26" s="88"/>
      <c r="O26" s="88"/>
      <c r="P26" s="88"/>
    </row>
    <row r="27" spans="1:19" x14ac:dyDescent="0.25">
      <c r="M27" s="88"/>
      <c r="N27" s="88"/>
      <c r="O27" s="88"/>
      <c r="P27" s="88"/>
    </row>
    <row r="28" spans="1:19" x14ac:dyDescent="0.25">
      <c r="M28" s="88"/>
      <c r="N28" s="88"/>
      <c r="O28" s="88"/>
      <c r="P28" s="88"/>
    </row>
    <row r="29" spans="1:19" x14ac:dyDescent="0.25">
      <c r="M29" s="88"/>
      <c r="N29" s="88"/>
      <c r="O29" s="88"/>
      <c r="P29" s="88"/>
    </row>
    <row r="30" spans="1:19" x14ac:dyDescent="0.25">
      <c r="M30" s="88"/>
      <c r="N30" s="88"/>
      <c r="O30" s="88"/>
      <c r="P30" s="88"/>
    </row>
    <row r="31" spans="1:19" x14ac:dyDescent="0.25">
      <c r="M31" s="88"/>
      <c r="N31" s="88"/>
      <c r="O31" s="88"/>
      <c r="P31" s="88"/>
    </row>
    <row r="32" spans="1:19" x14ac:dyDescent="0.25">
      <c r="M32" s="88"/>
      <c r="N32" s="88"/>
      <c r="O32" s="88"/>
      <c r="P32" s="88"/>
    </row>
    <row r="33" spans="13:16" x14ac:dyDescent="0.25">
      <c r="M33" s="88"/>
      <c r="N33" s="88"/>
      <c r="O33" s="88"/>
      <c r="P33" s="88"/>
    </row>
    <row r="34" spans="13:16" x14ac:dyDescent="0.25">
      <c r="M34" s="88"/>
      <c r="N34" s="88"/>
      <c r="O34" s="88"/>
      <c r="P34" s="88"/>
    </row>
    <row r="35" spans="13:16" x14ac:dyDescent="0.25">
      <c r="M35" s="88"/>
      <c r="N35" s="88"/>
      <c r="O35" s="88"/>
      <c r="P35" s="88"/>
    </row>
    <row r="36" spans="13:16" x14ac:dyDescent="0.25">
      <c r="M36" s="88"/>
      <c r="N36" s="88"/>
      <c r="O36" s="88"/>
      <c r="P36" s="88"/>
    </row>
    <row r="37" spans="13:16" x14ac:dyDescent="0.25">
      <c r="M37" s="88"/>
      <c r="N37" s="88"/>
      <c r="O37" s="88"/>
      <c r="P37" s="88"/>
    </row>
    <row r="38" spans="13:16" x14ac:dyDescent="0.25">
      <c r="M38" s="88"/>
      <c r="N38" s="88"/>
      <c r="O38" s="88"/>
      <c r="P38" s="88"/>
    </row>
    <row r="39" spans="13:16" x14ac:dyDescent="0.25">
      <c r="M39" s="88"/>
      <c r="N39" s="88"/>
      <c r="O39" s="88"/>
      <c r="P39" s="88"/>
    </row>
    <row r="40" spans="13:16" x14ac:dyDescent="0.25">
      <c r="M40" s="88"/>
      <c r="N40" s="88"/>
      <c r="O40" s="88"/>
      <c r="P40" s="88"/>
    </row>
    <row r="41" spans="13:16" x14ac:dyDescent="0.25">
      <c r="M41" s="88"/>
      <c r="N41" s="88"/>
      <c r="O41" s="88"/>
      <c r="P41" s="88"/>
    </row>
    <row r="42" spans="13:16" x14ac:dyDescent="0.25">
      <c r="M42" s="88"/>
      <c r="N42" s="88"/>
      <c r="O42" s="88"/>
      <c r="P42" s="88"/>
    </row>
    <row r="43" spans="13:16" x14ac:dyDescent="0.25">
      <c r="M43" s="88"/>
      <c r="N43" s="88"/>
      <c r="O43" s="88"/>
      <c r="P43" s="88"/>
    </row>
    <row r="44" spans="13:16" x14ac:dyDescent="0.25">
      <c r="M44" s="88"/>
      <c r="N44" s="88"/>
      <c r="O44" s="88"/>
      <c r="P44" s="88"/>
    </row>
    <row r="45" spans="13:16" x14ac:dyDescent="0.25">
      <c r="M45" s="88"/>
      <c r="N45" s="88"/>
      <c r="O45" s="88"/>
      <c r="P45" s="88"/>
    </row>
    <row r="46" spans="13:16" x14ac:dyDescent="0.25">
      <c r="M46" s="88"/>
      <c r="N46" s="88"/>
      <c r="O46" s="88"/>
      <c r="P46" s="88"/>
    </row>
    <row r="47" spans="13:16" x14ac:dyDescent="0.25">
      <c r="M47" s="88"/>
      <c r="N47" s="88"/>
      <c r="O47" s="88"/>
      <c r="P47" s="88"/>
    </row>
    <row r="48" spans="13:16" x14ac:dyDescent="0.25">
      <c r="M48" s="88"/>
      <c r="N48" s="88"/>
      <c r="O48" s="88"/>
      <c r="P48" s="88"/>
    </row>
    <row r="49" spans="13:16" x14ac:dyDescent="0.25">
      <c r="M49" s="88"/>
      <c r="N49" s="88"/>
      <c r="O49" s="88"/>
      <c r="P49" s="88"/>
    </row>
    <row r="50" spans="13:16" x14ac:dyDescent="0.25">
      <c r="M50" s="88"/>
      <c r="N50" s="88"/>
      <c r="O50" s="88"/>
      <c r="P50" s="88"/>
    </row>
    <row r="51" spans="13:16" x14ac:dyDescent="0.25">
      <c r="M51" s="88"/>
      <c r="N51" s="88"/>
      <c r="O51" s="88"/>
      <c r="P51" s="88"/>
    </row>
    <row r="52" spans="13:16" x14ac:dyDescent="0.25">
      <c r="M52" s="88"/>
      <c r="N52" s="88"/>
      <c r="O52" s="88"/>
      <c r="P52" s="88"/>
    </row>
    <row r="53" spans="13:16" x14ac:dyDescent="0.25">
      <c r="M53" s="88"/>
      <c r="N53" s="88"/>
      <c r="O53" s="88"/>
      <c r="P53" s="88"/>
    </row>
    <row r="54" spans="13:16" x14ac:dyDescent="0.25">
      <c r="M54" s="88"/>
      <c r="N54" s="88"/>
      <c r="O54" s="88"/>
      <c r="P54" s="88"/>
    </row>
    <row r="55" spans="13:16" x14ac:dyDescent="0.25">
      <c r="M55" s="88"/>
      <c r="N55" s="88"/>
      <c r="O55" s="88"/>
      <c r="P55" s="88"/>
    </row>
    <row r="56" spans="13:16" x14ac:dyDescent="0.25">
      <c r="M56" s="88"/>
      <c r="N56" s="88"/>
      <c r="O56" s="88"/>
      <c r="P56" s="88"/>
    </row>
    <row r="57" spans="13:16" x14ac:dyDescent="0.25">
      <c r="M57" s="88"/>
      <c r="N57" s="88"/>
      <c r="O57" s="88"/>
      <c r="P57" s="88"/>
    </row>
    <row r="58" spans="13:16" x14ac:dyDescent="0.25">
      <c r="M58" s="88"/>
      <c r="N58" s="88"/>
      <c r="O58" s="88"/>
      <c r="P58" s="88"/>
    </row>
    <row r="59" spans="13:16" x14ac:dyDescent="0.25">
      <c r="M59" s="88"/>
      <c r="N59" s="88"/>
      <c r="O59" s="88"/>
      <c r="P59" s="88"/>
    </row>
    <row r="60" spans="13:16" x14ac:dyDescent="0.25">
      <c r="M60" s="88"/>
      <c r="N60" s="88"/>
      <c r="O60" s="88"/>
      <c r="P60" s="88"/>
    </row>
    <row r="61" spans="13:16" x14ac:dyDescent="0.25">
      <c r="M61" s="88"/>
      <c r="N61" s="88"/>
      <c r="O61" s="88"/>
      <c r="P61" s="88"/>
    </row>
    <row r="62" spans="13:16" x14ac:dyDescent="0.25">
      <c r="M62" s="88"/>
      <c r="N62" s="88"/>
      <c r="O62" s="88"/>
      <c r="P62" s="88"/>
    </row>
    <row r="63" spans="13:16" x14ac:dyDescent="0.25">
      <c r="M63" s="88"/>
      <c r="N63" s="88"/>
      <c r="O63" s="88"/>
      <c r="P63" s="88"/>
    </row>
    <row r="64" spans="13:16" x14ac:dyDescent="0.25">
      <c r="M64" s="88"/>
      <c r="N64" s="88"/>
      <c r="O64" s="88"/>
      <c r="P64" s="88"/>
    </row>
    <row r="65" spans="13:16" x14ac:dyDescent="0.25">
      <c r="M65" s="88"/>
      <c r="N65" s="88"/>
      <c r="O65" s="88"/>
      <c r="P65" s="88"/>
    </row>
    <row r="66" spans="13:16" x14ac:dyDescent="0.25">
      <c r="M66" s="88"/>
      <c r="N66" s="88"/>
      <c r="O66" s="88"/>
      <c r="P66" s="88"/>
    </row>
    <row r="67" spans="13:16" x14ac:dyDescent="0.25">
      <c r="M67" s="88"/>
      <c r="N67" s="88"/>
      <c r="O67" s="88"/>
      <c r="P67" s="88"/>
    </row>
    <row r="68" spans="13:16" x14ac:dyDescent="0.25">
      <c r="M68" s="88"/>
      <c r="N68" s="88"/>
      <c r="O68" s="88"/>
      <c r="P68" s="88"/>
    </row>
    <row r="69" spans="13:16" x14ac:dyDescent="0.25">
      <c r="M69" s="88"/>
      <c r="N69" s="88"/>
      <c r="O69" s="88"/>
      <c r="P69" s="88"/>
    </row>
    <row r="70" spans="13:16" x14ac:dyDescent="0.25">
      <c r="M70" s="88"/>
      <c r="N70" s="88"/>
      <c r="O70" s="88"/>
      <c r="P70" s="88"/>
    </row>
    <row r="71" spans="13:16" x14ac:dyDescent="0.25">
      <c r="M71" s="88"/>
      <c r="N71" s="88"/>
      <c r="O71" s="88"/>
      <c r="P71" s="88"/>
    </row>
    <row r="72" spans="13:16" x14ac:dyDescent="0.25">
      <c r="M72" s="88"/>
      <c r="N72" s="88"/>
      <c r="O72" s="88"/>
      <c r="P72" s="88"/>
    </row>
    <row r="73" spans="13:16" x14ac:dyDescent="0.25">
      <c r="M73" s="88"/>
      <c r="N73" s="88"/>
      <c r="O73" s="88"/>
      <c r="P73" s="88"/>
    </row>
    <row r="74" spans="13:16" x14ac:dyDescent="0.25">
      <c r="M74" s="88"/>
      <c r="N74" s="88"/>
      <c r="O74" s="88"/>
      <c r="P74" s="88"/>
    </row>
    <row r="75" spans="13:16" x14ac:dyDescent="0.25">
      <c r="M75" s="88"/>
      <c r="N75" s="88"/>
      <c r="O75" s="88"/>
      <c r="P75" s="88"/>
    </row>
    <row r="76" spans="13:16" x14ac:dyDescent="0.25">
      <c r="M76" s="88"/>
      <c r="N76" s="88"/>
      <c r="O76" s="88"/>
      <c r="P76" s="88"/>
    </row>
    <row r="77" spans="13:16" x14ac:dyDescent="0.25">
      <c r="M77" s="88"/>
      <c r="N77" s="88"/>
      <c r="O77" s="88"/>
      <c r="P77" s="88"/>
    </row>
    <row r="78" spans="13:16" x14ac:dyDescent="0.25">
      <c r="M78" s="88"/>
      <c r="N78" s="88"/>
      <c r="O78" s="88"/>
      <c r="P78" s="88"/>
    </row>
    <row r="79" spans="13:16" x14ac:dyDescent="0.25">
      <c r="M79" s="88"/>
      <c r="N79" s="88"/>
      <c r="O79" s="88"/>
      <c r="P79" s="88"/>
    </row>
    <row r="80" spans="13:16" x14ac:dyDescent="0.25">
      <c r="M80" s="88"/>
      <c r="N80" s="88"/>
      <c r="O80" s="88"/>
      <c r="P80" s="88"/>
    </row>
    <row r="81" spans="13:16" x14ac:dyDescent="0.25">
      <c r="M81" s="88"/>
      <c r="N81" s="88"/>
      <c r="O81" s="88"/>
      <c r="P81" s="88"/>
    </row>
    <row r="82" spans="13:16" x14ac:dyDescent="0.25">
      <c r="M82" s="88"/>
      <c r="N82" s="88"/>
      <c r="O82" s="88"/>
      <c r="P82" s="88"/>
    </row>
    <row r="83" spans="13:16" x14ac:dyDescent="0.25">
      <c r="M83" s="88"/>
      <c r="N83" s="88"/>
      <c r="O83" s="88"/>
      <c r="P83" s="88"/>
    </row>
    <row r="84" spans="13:16" x14ac:dyDescent="0.25">
      <c r="M84" s="88"/>
      <c r="N84" s="88"/>
      <c r="O84" s="88"/>
      <c r="P84" s="88"/>
    </row>
    <row r="85" spans="13:16" x14ac:dyDescent="0.25">
      <c r="M85" s="88"/>
      <c r="N85" s="88"/>
      <c r="O85" s="88"/>
      <c r="P85" s="88"/>
    </row>
    <row r="86" spans="13:16" x14ac:dyDescent="0.25">
      <c r="M86" s="88"/>
      <c r="N86" s="88"/>
      <c r="O86" s="88"/>
      <c r="P86" s="88"/>
    </row>
    <row r="87" spans="13:16" x14ac:dyDescent="0.25">
      <c r="M87" s="88"/>
      <c r="N87" s="88"/>
      <c r="O87" s="88"/>
      <c r="P87" s="88"/>
    </row>
    <row r="88" spans="13:16" x14ac:dyDescent="0.25">
      <c r="M88" s="88"/>
      <c r="N88" s="88"/>
      <c r="O88" s="88"/>
      <c r="P88" s="88"/>
    </row>
    <row r="89" spans="13:16" x14ac:dyDescent="0.25">
      <c r="M89" s="88"/>
      <c r="N89" s="88"/>
      <c r="O89" s="88"/>
      <c r="P89" s="88"/>
    </row>
    <row r="90" spans="13:16" x14ac:dyDescent="0.25">
      <c r="M90" s="88"/>
      <c r="N90" s="88"/>
      <c r="O90" s="88"/>
      <c r="P90" s="88"/>
    </row>
    <row r="91" spans="13:16" x14ac:dyDescent="0.25">
      <c r="M91" s="88"/>
      <c r="N91" s="88"/>
      <c r="O91" s="88"/>
      <c r="P91" s="88"/>
    </row>
    <row r="92" spans="13:16" x14ac:dyDescent="0.25">
      <c r="M92" s="88"/>
      <c r="N92" s="88"/>
      <c r="O92" s="88"/>
      <c r="P92" s="88"/>
    </row>
    <row r="93" spans="13:16" x14ac:dyDescent="0.25">
      <c r="M93" s="88"/>
      <c r="N93" s="88"/>
      <c r="O93" s="88"/>
      <c r="P93" s="88"/>
    </row>
    <row r="94" spans="13:16" x14ac:dyDescent="0.25">
      <c r="M94" s="88"/>
      <c r="N94" s="88"/>
      <c r="O94" s="88"/>
      <c r="P94" s="88"/>
    </row>
    <row r="95" spans="13:16" x14ac:dyDescent="0.25">
      <c r="M95" s="88"/>
      <c r="N95" s="88"/>
      <c r="O95" s="88"/>
      <c r="P95" s="88"/>
    </row>
    <row r="96" spans="13:16" x14ac:dyDescent="0.25">
      <c r="M96" s="88"/>
      <c r="N96" s="88"/>
      <c r="O96" s="88"/>
      <c r="P96" s="88"/>
    </row>
    <row r="97" spans="13:16" x14ac:dyDescent="0.25">
      <c r="M97" s="88"/>
      <c r="N97" s="88"/>
      <c r="O97" s="88"/>
      <c r="P97" s="88"/>
    </row>
    <row r="98" spans="13:16" x14ac:dyDescent="0.25">
      <c r="M98" s="88"/>
      <c r="N98" s="88"/>
      <c r="O98" s="88"/>
      <c r="P98" s="88"/>
    </row>
    <row r="99" spans="13:16" x14ac:dyDescent="0.25">
      <c r="M99" s="88"/>
      <c r="N99" s="88"/>
      <c r="O99" s="88"/>
      <c r="P99" s="88"/>
    </row>
    <row r="100" spans="13:16" x14ac:dyDescent="0.25">
      <c r="M100" s="88"/>
      <c r="N100" s="88"/>
      <c r="O100" s="88"/>
      <c r="P100" s="88"/>
    </row>
    <row r="101" spans="13:16" x14ac:dyDescent="0.25">
      <c r="M101" s="88"/>
      <c r="N101" s="88"/>
      <c r="O101" s="88"/>
      <c r="P101" s="88"/>
    </row>
    <row r="102" spans="13:16" x14ac:dyDescent="0.25">
      <c r="M102" s="88"/>
      <c r="N102" s="88"/>
      <c r="O102" s="88"/>
      <c r="P102" s="88"/>
    </row>
    <row r="103" spans="13:16" x14ac:dyDescent="0.25">
      <c r="M103" s="88"/>
      <c r="N103" s="88"/>
      <c r="O103" s="88"/>
      <c r="P103" s="88"/>
    </row>
    <row r="104" spans="13:16" x14ac:dyDescent="0.25">
      <c r="M104" s="88"/>
      <c r="N104" s="88"/>
      <c r="O104" s="88"/>
      <c r="P104" s="88"/>
    </row>
    <row r="105" spans="13:16" x14ac:dyDescent="0.25">
      <c r="M105" s="88"/>
      <c r="N105" s="88"/>
      <c r="O105" s="88"/>
      <c r="P105" s="88"/>
    </row>
    <row r="106" spans="13:16" x14ac:dyDescent="0.25">
      <c r="M106" s="88"/>
      <c r="N106" s="88"/>
      <c r="O106" s="88"/>
      <c r="P106" s="88"/>
    </row>
    <row r="107" spans="13:16" x14ac:dyDescent="0.25">
      <c r="M107" s="88"/>
      <c r="N107" s="88"/>
      <c r="O107" s="88"/>
      <c r="P107" s="88"/>
    </row>
    <row r="108" spans="13:16" x14ac:dyDescent="0.25">
      <c r="M108" s="88"/>
      <c r="N108" s="88"/>
      <c r="O108" s="88"/>
      <c r="P108" s="88"/>
    </row>
    <row r="109" spans="13:16" x14ac:dyDescent="0.25">
      <c r="M109" s="88"/>
      <c r="N109" s="88"/>
      <c r="O109" s="88"/>
      <c r="P109" s="88"/>
    </row>
    <row r="110" spans="13:16" x14ac:dyDescent="0.25">
      <c r="M110" s="88"/>
      <c r="N110" s="88"/>
      <c r="O110" s="88"/>
      <c r="P110" s="88"/>
    </row>
    <row r="111" spans="13:16" x14ac:dyDescent="0.25">
      <c r="M111" s="88"/>
      <c r="N111" s="88"/>
      <c r="O111" s="88"/>
      <c r="P111" s="88"/>
    </row>
    <row r="112" spans="13:16" x14ac:dyDescent="0.25">
      <c r="M112" s="88"/>
      <c r="N112" s="88"/>
      <c r="O112" s="88"/>
      <c r="P112" s="88"/>
    </row>
    <row r="113" spans="13:16" x14ac:dyDescent="0.25">
      <c r="M113" s="88"/>
      <c r="N113" s="88"/>
      <c r="O113" s="88"/>
      <c r="P113" s="88"/>
    </row>
    <row r="114" spans="13:16" x14ac:dyDescent="0.25">
      <c r="M114" s="88"/>
      <c r="N114" s="88"/>
      <c r="O114" s="88"/>
      <c r="P114" s="88"/>
    </row>
    <row r="115" spans="13:16" x14ac:dyDescent="0.25">
      <c r="M115" s="88"/>
      <c r="N115" s="88"/>
      <c r="O115" s="88"/>
      <c r="P115" s="88"/>
    </row>
    <row r="116" spans="13:16" x14ac:dyDescent="0.25">
      <c r="M116" s="88"/>
      <c r="N116" s="88"/>
      <c r="O116" s="88"/>
      <c r="P116" s="88"/>
    </row>
    <row r="117" spans="13:16" x14ac:dyDescent="0.25">
      <c r="M117" s="88"/>
      <c r="N117" s="88"/>
      <c r="O117" s="88"/>
      <c r="P117" s="88"/>
    </row>
    <row r="118" spans="13:16" x14ac:dyDescent="0.25">
      <c r="M118" s="88"/>
      <c r="N118" s="88"/>
      <c r="O118" s="88"/>
      <c r="P118" s="88"/>
    </row>
    <row r="119" spans="13:16" x14ac:dyDescent="0.25">
      <c r="M119" s="88"/>
      <c r="N119" s="88"/>
      <c r="O119" s="88"/>
      <c r="P119" s="88"/>
    </row>
    <row r="120" spans="13:16" x14ac:dyDescent="0.25">
      <c r="M120" s="88"/>
      <c r="N120" s="88"/>
      <c r="O120" s="88"/>
      <c r="P120" s="88"/>
    </row>
    <row r="121" spans="13:16" x14ac:dyDescent="0.25">
      <c r="M121" s="88"/>
      <c r="N121" s="88"/>
      <c r="O121" s="88"/>
      <c r="P121" s="88"/>
    </row>
    <row r="122" spans="13:16" x14ac:dyDescent="0.25">
      <c r="M122" s="88"/>
      <c r="N122" s="88"/>
      <c r="O122" s="88"/>
      <c r="P122" s="88"/>
    </row>
    <row r="123" spans="13:16" x14ac:dyDescent="0.25">
      <c r="M123" s="88"/>
      <c r="N123" s="88"/>
      <c r="O123" s="88"/>
      <c r="P123" s="88"/>
    </row>
    <row r="124" spans="13:16" x14ac:dyDescent="0.25">
      <c r="M124" s="88"/>
      <c r="N124" s="88"/>
      <c r="O124" s="88"/>
      <c r="P124" s="88"/>
    </row>
    <row r="125" spans="13:16" x14ac:dyDescent="0.25">
      <c r="M125" s="88"/>
      <c r="N125" s="88"/>
      <c r="O125" s="88"/>
      <c r="P125" s="88"/>
    </row>
    <row r="126" spans="13:16" x14ac:dyDescent="0.25">
      <c r="M126" s="88"/>
      <c r="N126" s="88"/>
      <c r="O126" s="88"/>
      <c r="P126" s="88"/>
    </row>
    <row r="127" spans="13:16" x14ac:dyDescent="0.25">
      <c r="M127" s="88"/>
      <c r="N127" s="88"/>
      <c r="O127" s="88"/>
      <c r="P127" s="88"/>
    </row>
    <row r="128" spans="13:16" x14ac:dyDescent="0.25">
      <c r="M128" s="88"/>
      <c r="N128" s="88"/>
      <c r="O128" s="88"/>
      <c r="P128" s="88"/>
    </row>
    <row r="129" spans="1:18" x14ac:dyDescent="0.25">
      <c r="M129" s="88"/>
      <c r="N129" s="88"/>
      <c r="O129" s="88"/>
      <c r="P129" s="88"/>
    </row>
    <row r="130" spans="1:18" x14ac:dyDescent="0.25">
      <c r="M130" s="88"/>
      <c r="N130" s="88"/>
      <c r="O130" s="88"/>
      <c r="P130" s="88"/>
    </row>
    <row r="131" spans="1:18" x14ac:dyDescent="0.25">
      <c r="M131" s="88"/>
      <c r="N131" s="88"/>
      <c r="O131" s="88"/>
      <c r="P131" s="88"/>
    </row>
    <row r="132" spans="1:18" x14ac:dyDescent="0.25">
      <c r="M132" s="88"/>
      <c r="N132" s="88"/>
      <c r="O132" s="88"/>
      <c r="P132" s="88"/>
    </row>
    <row r="133" spans="1:18" x14ac:dyDescent="0.25">
      <c r="M133" s="88"/>
      <c r="N133" s="88"/>
      <c r="O133" s="88"/>
      <c r="P133" s="88"/>
    </row>
    <row r="134" spans="1:18" x14ac:dyDescent="0.25">
      <c r="M134" s="88"/>
      <c r="N134" s="88"/>
      <c r="O134" s="88"/>
      <c r="P134" s="88"/>
    </row>
    <row r="135" spans="1:18" x14ac:dyDescent="0.25">
      <c r="M135" s="88"/>
      <c r="N135" s="88"/>
      <c r="O135" s="88"/>
      <c r="P135" s="88"/>
    </row>
    <row r="136" spans="1:18" x14ac:dyDescent="0.25">
      <c r="M136" s="88"/>
      <c r="N136" s="88"/>
      <c r="O136" s="88"/>
      <c r="P136" s="88"/>
    </row>
    <row r="137" spans="1:18" x14ac:dyDescent="0.25">
      <c r="A137" s="85"/>
      <c r="B137" s="85"/>
      <c r="C137" s="85"/>
      <c r="D137" s="85"/>
      <c r="E137" s="85"/>
      <c r="F137" s="85"/>
      <c r="G137" s="85"/>
      <c r="H137" s="85"/>
      <c r="I137" s="85"/>
      <c r="J137" s="85"/>
      <c r="K137" s="85"/>
      <c r="L137" s="85"/>
      <c r="M137" s="88"/>
      <c r="N137" s="88"/>
      <c r="O137" s="88"/>
      <c r="P137" s="88"/>
      <c r="Q137" s="85"/>
      <c r="R137" s="85"/>
    </row>
    <row r="138" spans="1:18" x14ac:dyDescent="0.25">
      <c r="A138" s="85"/>
      <c r="B138" s="85"/>
      <c r="C138" s="85"/>
      <c r="D138" s="85"/>
      <c r="E138" s="85"/>
      <c r="F138" s="85"/>
      <c r="G138" s="85"/>
      <c r="H138" s="85"/>
      <c r="I138" s="85"/>
      <c r="J138" s="85"/>
      <c r="K138" s="85"/>
      <c r="L138" s="85"/>
      <c r="M138" s="88"/>
      <c r="N138" s="88"/>
      <c r="O138" s="88"/>
      <c r="P138" s="88"/>
      <c r="Q138" s="85"/>
      <c r="R138" s="85"/>
    </row>
    <row r="139" spans="1:18" x14ac:dyDescent="0.25">
      <c r="A139" s="85"/>
      <c r="B139" s="85"/>
      <c r="C139" s="85"/>
      <c r="D139" s="85"/>
      <c r="E139" s="85"/>
      <c r="F139" s="85"/>
      <c r="G139" s="85"/>
      <c r="H139" s="85"/>
      <c r="I139" s="85"/>
      <c r="J139" s="85"/>
      <c r="K139" s="85"/>
      <c r="L139" s="85"/>
      <c r="M139" s="88"/>
      <c r="N139" s="88"/>
      <c r="O139" s="88"/>
      <c r="P139" s="88"/>
      <c r="Q139" s="85"/>
      <c r="R139" s="85"/>
    </row>
    <row r="140" spans="1:18" x14ac:dyDescent="0.25">
      <c r="A140" s="85"/>
      <c r="B140" s="85"/>
      <c r="C140" s="85"/>
      <c r="D140" s="85"/>
      <c r="E140" s="85"/>
      <c r="F140" s="85"/>
      <c r="G140" s="85"/>
      <c r="H140" s="85"/>
      <c r="I140" s="85"/>
      <c r="J140" s="85"/>
      <c r="K140" s="85"/>
      <c r="L140" s="85"/>
      <c r="M140" s="88"/>
      <c r="N140" s="88"/>
      <c r="O140" s="88"/>
      <c r="P140" s="88"/>
      <c r="Q140" s="85"/>
      <c r="R140" s="85"/>
    </row>
    <row r="141" spans="1:18" x14ac:dyDescent="0.25">
      <c r="A141" s="85"/>
      <c r="B141" s="85"/>
      <c r="C141" s="85"/>
      <c r="D141" s="85"/>
      <c r="E141" s="85"/>
      <c r="F141" s="85"/>
      <c r="G141" s="85"/>
      <c r="H141" s="85"/>
      <c r="I141" s="85"/>
      <c r="J141" s="85"/>
      <c r="K141" s="85"/>
      <c r="L141" s="85"/>
      <c r="M141" s="88"/>
      <c r="N141" s="88"/>
      <c r="O141" s="88"/>
      <c r="P141" s="88"/>
      <c r="Q141" s="85"/>
      <c r="R141" s="85"/>
    </row>
    <row r="142" spans="1:18" x14ac:dyDescent="0.25">
      <c r="A142" s="85"/>
      <c r="B142" s="85"/>
      <c r="C142" s="85"/>
      <c r="D142" s="85"/>
      <c r="E142" s="85"/>
      <c r="F142" s="85"/>
      <c r="G142" s="85"/>
      <c r="H142" s="85"/>
      <c r="I142" s="85"/>
      <c r="J142" s="85"/>
      <c r="K142" s="85"/>
      <c r="M142" s="88"/>
      <c r="N142" s="88"/>
      <c r="O142" s="88"/>
      <c r="P142" s="88"/>
      <c r="Q142" s="85"/>
      <c r="R142" s="85"/>
    </row>
  </sheetData>
  <mergeCells count="51">
    <mergeCell ref="L18:M18"/>
    <mergeCell ref="N18:O18"/>
    <mergeCell ref="Q4:Q5"/>
    <mergeCell ref="R4:R5"/>
    <mergeCell ref="G4:G5"/>
    <mergeCell ref="H4:I4"/>
    <mergeCell ref="J4:J5"/>
    <mergeCell ref="K4:L4"/>
    <mergeCell ref="M4:N4"/>
    <mergeCell ref="O4:P4"/>
    <mergeCell ref="R10:R12"/>
    <mergeCell ref="H11:H12"/>
    <mergeCell ref="I11:I12"/>
    <mergeCell ref="Q10:Q12"/>
    <mergeCell ref="P10:P12"/>
    <mergeCell ref="K10:K12"/>
    <mergeCell ref="F4:F5"/>
    <mergeCell ref="A4:A5"/>
    <mergeCell ref="B4:B5"/>
    <mergeCell ref="C4:C5"/>
    <mergeCell ref="D4:D5"/>
    <mergeCell ref="E4:E5"/>
    <mergeCell ref="M10:M12"/>
    <mergeCell ref="N10:N12"/>
    <mergeCell ref="O10:O12"/>
    <mergeCell ref="A7:A9"/>
    <mergeCell ref="B7:B9"/>
    <mergeCell ref="C7:C9"/>
    <mergeCell ref="D7:D9"/>
    <mergeCell ref="E7:E9"/>
    <mergeCell ref="D10:D12"/>
    <mergeCell ref="E10:E12"/>
    <mergeCell ref="F10:F12"/>
    <mergeCell ref="G10:G12"/>
    <mergeCell ref="J10:J12"/>
    <mergeCell ref="A2:R2"/>
    <mergeCell ref="R7:R9"/>
    <mergeCell ref="A10:A12"/>
    <mergeCell ref="B10:B12"/>
    <mergeCell ref="C10:C12"/>
    <mergeCell ref="Q7:Q9"/>
    <mergeCell ref="F7:F9"/>
    <mergeCell ref="G7:G9"/>
    <mergeCell ref="J7:J9"/>
    <mergeCell ref="K7:K9"/>
    <mergeCell ref="L7:L9"/>
    <mergeCell ref="M7:M9"/>
    <mergeCell ref="N7:N9"/>
    <mergeCell ref="O7:O9"/>
    <mergeCell ref="P7:P9"/>
    <mergeCell ref="L10:L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135"/>
  <sheetViews>
    <sheetView zoomScale="59" zoomScaleNormal="59" workbookViewId="0">
      <selection activeCell="A3" sqref="A3"/>
    </sheetView>
  </sheetViews>
  <sheetFormatPr defaultRowHeight="15" x14ac:dyDescent="0.25"/>
  <cols>
    <col min="1" max="1" width="4.7109375" style="90" customWidth="1"/>
    <col min="2" max="2" width="8.85546875" style="90" customWidth="1"/>
    <col min="3" max="3" width="11.42578125" style="90" customWidth="1"/>
    <col min="4" max="4" width="9.7109375" style="90" customWidth="1"/>
    <col min="5" max="5" width="45.7109375" style="90" customWidth="1"/>
    <col min="6" max="6" width="57.7109375" style="112" customWidth="1"/>
    <col min="7" max="7" width="35.7109375" style="90" customWidth="1"/>
    <col min="8" max="8" width="19.28515625" style="90" customWidth="1"/>
    <col min="9" max="9" width="10.42578125" style="90" customWidth="1"/>
    <col min="10" max="10" width="29.7109375" style="90" customWidth="1"/>
    <col min="11" max="11" width="10.7109375" style="90" customWidth="1"/>
    <col min="12" max="12" width="12.7109375" style="90" customWidth="1"/>
    <col min="13" max="16" width="14.7109375" style="92" customWidth="1"/>
    <col min="17" max="17" width="16.7109375" style="90" customWidth="1"/>
    <col min="18" max="18" width="18.42578125" style="90" customWidth="1"/>
    <col min="19" max="19" width="19.5703125" style="90" customWidth="1"/>
    <col min="20" max="20" width="11.140625" style="90" bestFit="1" customWidth="1"/>
    <col min="21" max="258" width="9.140625" style="90"/>
    <col min="259" max="259" width="4.7109375" style="90" bestFit="1" customWidth="1"/>
    <col min="260" max="260" width="9.7109375" style="90" bestFit="1" customWidth="1"/>
    <col min="261" max="261" width="10" style="90" bestFit="1" customWidth="1"/>
    <col min="262" max="262" width="8.85546875" style="90" bestFit="1" customWidth="1"/>
    <col min="263" max="263" width="22.85546875" style="90" customWidth="1"/>
    <col min="264" max="264" width="59.7109375" style="90" bestFit="1" customWidth="1"/>
    <col min="265" max="265" width="57.85546875" style="90" bestFit="1" customWidth="1"/>
    <col min="266" max="266" width="35.28515625" style="90" bestFit="1" customWidth="1"/>
    <col min="267" max="267" width="28.140625" style="90" bestFit="1" customWidth="1"/>
    <col min="268" max="268" width="33.140625" style="90" bestFit="1" customWidth="1"/>
    <col min="269" max="269" width="26" style="90" bestFit="1" customWidth="1"/>
    <col min="270" max="270" width="19.140625" style="90" bestFit="1" customWidth="1"/>
    <col min="271" max="271" width="10.42578125" style="90" customWidth="1"/>
    <col min="272" max="272" width="11.85546875" style="90" customWidth="1"/>
    <col min="273" max="273" width="14.7109375" style="90" customWidth="1"/>
    <col min="274" max="274" width="9" style="90" bestFit="1" customWidth="1"/>
    <col min="275" max="514" width="9.140625" style="90"/>
    <col min="515" max="515" width="4.7109375" style="90" bestFit="1" customWidth="1"/>
    <col min="516" max="516" width="9.7109375" style="90" bestFit="1" customWidth="1"/>
    <col min="517" max="517" width="10" style="90" bestFit="1" customWidth="1"/>
    <col min="518" max="518" width="8.85546875" style="90" bestFit="1" customWidth="1"/>
    <col min="519" max="519" width="22.85546875" style="90" customWidth="1"/>
    <col min="520" max="520" width="59.7109375" style="90" bestFit="1" customWidth="1"/>
    <col min="521" max="521" width="57.85546875" style="90" bestFit="1" customWidth="1"/>
    <col min="522" max="522" width="35.28515625" style="90" bestFit="1" customWidth="1"/>
    <col min="523" max="523" width="28.140625" style="90" bestFit="1" customWidth="1"/>
    <col min="524" max="524" width="33.140625" style="90" bestFit="1" customWidth="1"/>
    <col min="525" max="525" width="26" style="90" bestFit="1" customWidth="1"/>
    <col min="526" max="526" width="19.140625" style="90" bestFit="1" customWidth="1"/>
    <col min="527" max="527" width="10.42578125" style="90" customWidth="1"/>
    <col min="528" max="528" width="11.85546875" style="90" customWidth="1"/>
    <col min="529" max="529" width="14.7109375" style="90" customWidth="1"/>
    <col min="530" max="530" width="9" style="90" bestFit="1" customWidth="1"/>
    <col min="531" max="770" width="9.140625" style="90"/>
    <col min="771" max="771" width="4.7109375" style="90" bestFit="1" customWidth="1"/>
    <col min="772" max="772" width="9.7109375" style="90" bestFit="1" customWidth="1"/>
    <col min="773" max="773" width="10" style="90" bestFit="1" customWidth="1"/>
    <col min="774" max="774" width="8.85546875" style="90" bestFit="1" customWidth="1"/>
    <col min="775" max="775" width="22.85546875" style="90" customWidth="1"/>
    <col min="776" max="776" width="59.7109375" style="90" bestFit="1" customWidth="1"/>
    <col min="777" max="777" width="57.85546875" style="90" bestFit="1" customWidth="1"/>
    <col min="778" max="778" width="35.28515625" style="90" bestFit="1" customWidth="1"/>
    <col min="779" max="779" width="28.140625" style="90" bestFit="1" customWidth="1"/>
    <col min="780" max="780" width="33.140625" style="90" bestFit="1" customWidth="1"/>
    <col min="781" max="781" width="26" style="90" bestFit="1" customWidth="1"/>
    <col min="782" max="782" width="19.140625" style="90" bestFit="1" customWidth="1"/>
    <col min="783" max="783" width="10.42578125" style="90" customWidth="1"/>
    <col min="784" max="784" width="11.85546875" style="90" customWidth="1"/>
    <col min="785" max="785" width="14.7109375" style="90" customWidth="1"/>
    <col min="786" max="786" width="9" style="90" bestFit="1" customWidth="1"/>
    <col min="787" max="1026" width="9.140625" style="90"/>
    <col min="1027" max="1027" width="4.7109375" style="90" bestFit="1" customWidth="1"/>
    <col min="1028" max="1028" width="9.7109375" style="90" bestFit="1" customWidth="1"/>
    <col min="1029" max="1029" width="10" style="90" bestFit="1" customWidth="1"/>
    <col min="1030" max="1030" width="8.85546875" style="90" bestFit="1" customWidth="1"/>
    <col min="1031" max="1031" width="22.85546875" style="90" customWidth="1"/>
    <col min="1032" max="1032" width="59.7109375" style="90" bestFit="1" customWidth="1"/>
    <col min="1033" max="1033" width="57.85546875" style="90" bestFit="1" customWidth="1"/>
    <col min="1034" max="1034" width="35.28515625" style="90" bestFit="1" customWidth="1"/>
    <col min="1035" max="1035" width="28.140625" style="90" bestFit="1" customWidth="1"/>
    <col min="1036" max="1036" width="33.140625" style="90" bestFit="1" customWidth="1"/>
    <col min="1037" max="1037" width="26" style="90" bestFit="1" customWidth="1"/>
    <col min="1038" max="1038" width="19.140625" style="90" bestFit="1" customWidth="1"/>
    <col min="1039" max="1039" width="10.42578125" style="90" customWidth="1"/>
    <col min="1040" max="1040" width="11.85546875" style="90" customWidth="1"/>
    <col min="1041" max="1041" width="14.7109375" style="90" customWidth="1"/>
    <col min="1042" max="1042" width="9" style="90" bestFit="1" customWidth="1"/>
    <col min="1043" max="1282" width="9.140625" style="90"/>
    <col min="1283" max="1283" width="4.7109375" style="90" bestFit="1" customWidth="1"/>
    <col min="1284" max="1284" width="9.7109375" style="90" bestFit="1" customWidth="1"/>
    <col min="1285" max="1285" width="10" style="90" bestFit="1" customWidth="1"/>
    <col min="1286" max="1286" width="8.85546875" style="90" bestFit="1" customWidth="1"/>
    <col min="1287" max="1287" width="22.85546875" style="90" customWidth="1"/>
    <col min="1288" max="1288" width="59.7109375" style="90" bestFit="1" customWidth="1"/>
    <col min="1289" max="1289" width="57.85546875" style="90" bestFit="1" customWidth="1"/>
    <col min="1290" max="1290" width="35.28515625" style="90" bestFit="1" customWidth="1"/>
    <col min="1291" max="1291" width="28.140625" style="90" bestFit="1" customWidth="1"/>
    <col min="1292" max="1292" width="33.140625" style="90" bestFit="1" customWidth="1"/>
    <col min="1293" max="1293" width="26" style="90" bestFit="1" customWidth="1"/>
    <col min="1294" max="1294" width="19.140625" style="90" bestFit="1" customWidth="1"/>
    <col min="1295" max="1295" width="10.42578125" style="90" customWidth="1"/>
    <col min="1296" max="1296" width="11.85546875" style="90" customWidth="1"/>
    <col min="1297" max="1297" width="14.7109375" style="90" customWidth="1"/>
    <col min="1298" max="1298" width="9" style="90" bestFit="1" customWidth="1"/>
    <col min="1299" max="1538" width="9.140625" style="90"/>
    <col min="1539" max="1539" width="4.7109375" style="90" bestFit="1" customWidth="1"/>
    <col min="1540" max="1540" width="9.7109375" style="90" bestFit="1" customWidth="1"/>
    <col min="1541" max="1541" width="10" style="90" bestFit="1" customWidth="1"/>
    <col min="1542" max="1542" width="8.85546875" style="90" bestFit="1" customWidth="1"/>
    <col min="1543" max="1543" width="22.85546875" style="90" customWidth="1"/>
    <col min="1544" max="1544" width="59.7109375" style="90" bestFit="1" customWidth="1"/>
    <col min="1545" max="1545" width="57.85546875" style="90" bestFit="1" customWidth="1"/>
    <col min="1546" max="1546" width="35.28515625" style="90" bestFit="1" customWidth="1"/>
    <col min="1547" max="1547" width="28.140625" style="90" bestFit="1" customWidth="1"/>
    <col min="1548" max="1548" width="33.140625" style="90" bestFit="1" customWidth="1"/>
    <col min="1549" max="1549" width="26" style="90" bestFit="1" customWidth="1"/>
    <col min="1550" max="1550" width="19.140625" style="90" bestFit="1" customWidth="1"/>
    <col min="1551" max="1551" width="10.42578125" style="90" customWidth="1"/>
    <col min="1552" max="1552" width="11.85546875" style="90" customWidth="1"/>
    <col min="1553" max="1553" width="14.7109375" style="90" customWidth="1"/>
    <col min="1554" max="1554" width="9" style="90" bestFit="1" customWidth="1"/>
    <col min="1555" max="1794" width="9.140625" style="90"/>
    <col min="1795" max="1795" width="4.7109375" style="90" bestFit="1" customWidth="1"/>
    <col min="1796" max="1796" width="9.7109375" style="90" bestFit="1" customWidth="1"/>
    <col min="1797" max="1797" width="10" style="90" bestFit="1" customWidth="1"/>
    <col min="1798" max="1798" width="8.85546875" style="90" bestFit="1" customWidth="1"/>
    <col min="1799" max="1799" width="22.85546875" style="90" customWidth="1"/>
    <col min="1800" max="1800" width="59.7109375" style="90" bestFit="1" customWidth="1"/>
    <col min="1801" max="1801" width="57.85546875" style="90" bestFit="1" customWidth="1"/>
    <col min="1802" max="1802" width="35.28515625" style="90" bestFit="1" customWidth="1"/>
    <col min="1803" max="1803" width="28.140625" style="90" bestFit="1" customWidth="1"/>
    <col min="1804" max="1804" width="33.140625" style="90" bestFit="1" customWidth="1"/>
    <col min="1805" max="1805" width="26" style="90" bestFit="1" customWidth="1"/>
    <col min="1806" max="1806" width="19.140625" style="90" bestFit="1" customWidth="1"/>
    <col min="1807" max="1807" width="10.42578125" style="90" customWidth="1"/>
    <col min="1808" max="1808" width="11.85546875" style="90" customWidth="1"/>
    <col min="1809" max="1809" width="14.7109375" style="90" customWidth="1"/>
    <col min="1810" max="1810" width="9" style="90" bestFit="1" customWidth="1"/>
    <col min="1811" max="2050" width="9.140625" style="90"/>
    <col min="2051" max="2051" width="4.7109375" style="90" bestFit="1" customWidth="1"/>
    <col min="2052" max="2052" width="9.7109375" style="90" bestFit="1" customWidth="1"/>
    <col min="2053" max="2053" width="10" style="90" bestFit="1" customWidth="1"/>
    <col min="2054" max="2054" width="8.85546875" style="90" bestFit="1" customWidth="1"/>
    <col min="2055" max="2055" width="22.85546875" style="90" customWidth="1"/>
    <col min="2056" max="2056" width="59.7109375" style="90" bestFit="1" customWidth="1"/>
    <col min="2057" max="2057" width="57.85546875" style="90" bestFit="1" customWidth="1"/>
    <col min="2058" max="2058" width="35.28515625" style="90" bestFit="1" customWidth="1"/>
    <col min="2059" max="2059" width="28.140625" style="90" bestFit="1" customWidth="1"/>
    <col min="2060" max="2060" width="33.140625" style="90" bestFit="1" customWidth="1"/>
    <col min="2061" max="2061" width="26" style="90" bestFit="1" customWidth="1"/>
    <col min="2062" max="2062" width="19.140625" style="90" bestFit="1" customWidth="1"/>
    <col min="2063" max="2063" width="10.42578125" style="90" customWidth="1"/>
    <col min="2064" max="2064" width="11.85546875" style="90" customWidth="1"/>
    <col min="2065" max="2065" width="14.7109375" style="90" customWidth="1"/>
    <col min="2066" max="2066" width="9" style="90" bestFit="1" customWidth="1"/>
    <col min="2067" max="2306" width="9.140625" style="90"/>
    <col min="2307" max="2307" width="4.7109375" style="90" bestFit="1" customWidth="1"/>
    <col min="2308" max="2308" width="9.7109375" style="90" bestFit="1" customWidth="1"/>
    <col min="2309" max="2309" width="10" style="90" bestFit="1" customWidth="1"/>
    <col min="2310" max="2310" width="8.85546875" style="90" bestFit="1" customWidth="1"/>
    <col min="2311" max="2311" width="22.85546875" style="90" customWidth="1"/>
    <col min="2312" max="2312" width="59.7109375" style="90" bestFit="1" customWidth="1"/>
    <col min="2313" max="2313" width="57.85546875" style="90" bestFit="1" customWidth="1"/>
    <col min="2314" max="2314" width="35.28515625" style="90" bestFit="1" customWidth="1"/>
    <col min="2315" max="2315" width="28.140625" style="90" bestFit="1" customWidth="1"/>
    <col min="2316" max="2316" width="33.140625" style="90" bestFit="1" customWidth="1"/>
    <col min="2317" max="2317" width="26" style="90" bestFit="1" customWidth="1"/>
    <col min="2318" max="2318" width="19.140625" style="90" bestFit="1" customWidth="1"/>
    <col min="2319" max="2319" width="10.42578125" style="90" customWidth="1"/>
    <col min="2320" max="2320" width="11.85546875" style="90" customWidth="1"/>
    <col min="2321" max="2321" width="14.7109375" style="90" customWidth="1"/>
    <col min="2322" max="2322" width="9" style="90" bestFit="1" customWidth="1"/>
    <col min="2323" max="2562" width="9.140625" style="90"/>
    <col min="2563" max="2563" width="4.7109375" style="90" bestFit="1" customWidth="1"/>
    <col min="2564" max="2564" width="9.7109375" style="90" bestFit="1" customWidth="1"/>
    <col min="2565" max="2565" width="10" style="90" bestFit="1" customWidth="1"/>
    <col min="2566" max="2566" width="8.85546875" style="90" bestFit="1" customWidth="1"/>
    <col min="2567" max="2567" width="22.85546875" style="90" customWidth="1"/>
    <col min="2568" max="2568" width="59.7109375" style="90" bestFit="1" customWidth="1"/>
    <col min="2569" max="2569" width="57.85546875" style="90" bestFit="1" customWidth="1"/>
    <col min="2570" max="2570" width="35.28515625" style="90" bestFit="1" customWidth="1"/>
    <col min="2571" max="2571" width="28.140625" style="90" bestFit="1" customWidth="1"/>
    <col min="2572" max="2572" width="33.140625" style="90" bestFit="1" customWidth="1"/>
    <col min="2573" max="2573" width="26" style="90" bestFit="1" customWidth="1"/>
    <col min="2574" max="2574" width="19.140625" style="90" bestFit="1" customWidth="1"/>
    <col min="2575" max="2575" width="10.42578125" style="90" customWidth="1"/>
    <col min="2576" max="2576" width="11.85546875" style="90" customWidth="1"/>
    <col min="2577" max="2577" width="14.7109375" style="90" customWidth="1"/>
    <col min="2578" max="2578" width="9" style="90" bestFit="1" customWidth="1"/>
    <col min="2579" max="2818" width="9.140625" style="90"/>
    <col min="2819" max="2819" width="4.7109375" style="90" bestFit="1" customWidth="1"/>
    <col min="2820" max="2820" width="9.7109375" style="90" bestFit="1" customWidth="1"/>
    <col min="2821" max="2821" width="10" style="90" bestFit="1" customWidth="1"/>
    <col min="2822" max="2822" width="8.85546875" style="90" bestFit="1" customWidth="1"/>
    <col min="2823" max="2823" width="22.85546875" style="90" customWidth="1"/>
    <col min="2824" max="2824" width="59.7109375" style="90" bestFit="1" customWidth="1"/>
    <col min="2825" max="2825" width="57.85546875" style="90" bestFit="1" customWidth="1"/>
    <col min="2826" max="2826" width="35.28515625" style="90" bestFit="1" customWidth="1"/>
    <col min="2827" max="2827" width="28.140625" style="90" bestFit="1" customWidth="1"/>
    <col min="2828" max="2828" width="33.140625" style="90" bestFit="1" customWidth="1"/>
    <col min="2829" max="2829" width="26" style="90" bestFit="1" customWidth="1"/>
    <col min="2830" max="2830" width="19.140625" style="90" bestFit="1" customWidth="1"/>
    <col min="2831" max="2831" width="10.42578125" style="90" customWidth="1"/>
    <col min="2832" max="2832" width="11.85546875" style="90" customWidth="1"/>
    <col min="2833" max="2833" width="14.7109375" style="90" customWidth="1"/>
    <col min="2834" max="2834" width="9" style="90" bestFit="1" customWidth="1"/>
    <col min="2835" max="3074" width="9.140625" style="90"/>
    <col min="3075" max="3075" width="4.7109375" style="90" bestFit="1" customWidth="1"/>
    <col min="3076" max="3076" width="9.7109375" style="90" bestFit="1" customWidth="1"/>
    <col min="3077" max="3077" width="10" style="90" bestFit="1" customWidth="1"/>
    <col min="3078" max="3078" width="8.85546875" style="90" bestFit="1" customWidth="1"/>
    <col min="3079" max="3079" width="22.85546875" style="90" customWidth="1"/>
    <col min="3080" max="3080" width="59.7109375" style="90" bestFit="1" customWidth="1"/>
    <col min="3081" max="3081" width="57.85546875" style="90" bestFit="1" customWidth="1"/>
    <col min="3082" max="3082" width="35.28515625" style="90" bestFit="1" customWidth="1"/>
    <col min="3083" max="3083" width="28.140625" style="90" bestFit="1" customWidth="1"/>
    <col min="3084" max="3084" width="33.140625" style="90" bestFit="1" customWidth="1"/>
    <col min="3085" max="3085" width="26" style="90" bestFit="1" customWidth="1"/>
    <col min="3086" max="3086" width="19.140625" style="90" bestFit="1" customWidth="1"/>
    <col min="3087" max="3087" width="10.42578125" style="90" customWidth="1"/>
    <col min="3088" max="3088" width="11.85546875" style="90" customWidth="1"/>
    <col min="3089" max="3089" width="14.7109375" style="90" customWidth="1"/>
    <col min="3090" max="3090" width="9" style="90" bestFit="1" customWidth="1"/>
    <col min="3091" max="3330" width="9.140625" style="90"/>
    <col min="3331" max="3331" width="4.7109375" style="90" bestFit="1" customWidth="1"/>
    <col min="3332" max="3332" width="9.7109375" style="90" bestFit="1" customWidth="1"/>
    <col min="3333" max="3333" width="10" style="90" bestFit="1" customWidth="1"/>
    <col min="3334" max="3334" width="8.85546875" style="90" bestFit="1" customWidth="1"/>
    <col min="3335" max="3335" width="22.85546875" style="90" customWidth="1"/>
    <col min="3336" max="3336" width="59.7109375" style="90" bestFit="1" customWidth="1"/>
    <col min="3337" max="3337" width="57.85546875" style="90" bestFit="1" customWidth="1"/>
    <col min="3338" max="3338" width="35.28515625" style="90" bestFit="1" customWidth="1"/>
    <col min="3339" max="3339" width="28.140625" style="90" bestFit="1" customWidth="1"/>
    <col min="3340" max="3340" width="33.140625" style="90" bestFit="1" customWidth="1"/>
    <col min="3341" max="3341" width="26" style="90" bestFit="1" customWidth="1"/>
    <col min="3342" max="3342" width="19.140625" style="90" bestFit="1" customWidth="1"/>
    <col min="3343" max="3343" width="10.42578125" style="90" customWidth="1"/>
    <col min="3344" max="3344" width="11.85546875" style="90" customWidth="1"/>
    <col min="3345" max="3345" width="14.7109375" style="90" customWidth="1"/>
    <col min="3346" max="3346" width="9" style="90" bestFit="1" customWidth="1"/>
    <col min="3347" max="3586" width="9.140625" style="90"/>
    <col min="3587" max="3587" width="4.7109375" style="90" bestFit="1" customWidth="1"/>
    <col min="3588" max="3588" width="9.7109375" style="90" bestFit="1" customWidth="1"/>
    <col min="3589" max="3589" width="10" style="90" bestFit="1" customWidth="1"/>
    <col min="3590" max="3590" width="8.85546875" style="90" bestFit="1" customWidth="1"/>
    <col min="3591" max="3591" width="22.85546875" style="90" customWidth="1"/>
    <col min="3592" max="3592" width="59.7109375" style="90" bestFit="1" customWidth="1"/>
    <col min="3593" max="3593" width="57.85546875" style="90" bestFit="1" customWidth="1"/>
    <col min="3594" max="3594" width="35.28515625" style="90" bestFit="1" customWidth="1"/>
    <col min="3595" max="3595" width="28.140625" style="90" bestFit="1" customWidth="1"/>
    <col min="3596" max="3596" width="33.140625" style="90" bestFit="1" customWidth="1"/>
    <col min="3597" max="3597" width="26" style="90" bestFit="1" customWidth="1"/>
    <col min="3598" max="3598" width="19.140625" style="90" bestFit="1" customWidth="1"/>
    <col min="3599" max="3599" width="10.42578125" style="90" customWidth="1"/>
    <col min="3600" max="3600" width="11.85546875" style="90" customWidth="1"/>
    <col min="3601" max="3601" width="14.7109375" style="90" customWidth="1"/>
    <col min="3602" max="3602" width="9" style="90" bestFit="1" customWidth="1"/>
    <col min="3603" max="3842" width="9.140625" style="90"/>
    <col min="3843" max="3843" width="4.7109375" style="90" bestFit="1" customWidth="1"/>
    <col min="3844" max="3844" width="9.7109375" style="90" bestFit="1" customWidth="1"/>
    <col min="3845" max="3845" width="10" style="90" bestFit="1" customWidth="1"/>
    <col min="3846" max="3846" width="8.85546875" style="90" bestFit="1" customWidth="1"/>
    <col min="3847" max="3847" width="22.85546875" style="90" customWidth="1"/>
    <col min="3848" max="3848" width="59.7109375" style="90" bestFit="1" customWidth="1"/>
    <col min="3849" max="3849" width="57.85546875" style="90" bestFit="1" customWidth="1"/>
    <col min="3850" max="3850" width="35.28515625" style="90" bestFit="1" customWidth="1"/>
    <col min="3851" max="3851" width="28.140625" style="90" bestFit="1" customWidth="1"/>
    <col min="3852" max="3852" width="33.140625" style="90" bestFit="1" customWidth="1"/>
    <col min="3853" max="3853" width="26" style="90" bestFit="1" customWidth="1"/>
    <col min="3854" max="3854" width="19.140625" style="90" bestFit="1" customWidth="1"/>
    <col min="3855" max="3855" width="10.42578125" style="90" customWidth="1"/>
    <col min="3856" max="3856" width="11.85546875" style="90" customWidth="1"/>
    <col min="3857" max="3857" width="14.7109375" style="90" customWidth="1"/>
    <col min="3858" max="3858" width="9" style="90" bestFit="1" customWidth="1"/>
    <col min="3859" max="4098" width="9.140625" style="90"/>
    <col min="4099" max="4099" width="4.7109375" style="90" bestFit="1" customWidth="1"/>
    <col min="4100" max="4100" width="9.7109375" style="90" bestFit="1" customWidth="1"/>
    <col min="4101" max="4101" width="10" style="90" bestFit="1" customWidth="1"/>
    <col min="4102" max="4102" width="8.85546875" style="90" bestFit="1" customWidth="1"/>
    <col min="4103" max="4103" width="22.85546875" style="90" customWidth="1"/>
    <col min="4104" max="4104" width="59.7109375" style="90" bestFit="1" customWidth="1"/>
    <col min="4105" max="4105" width="57.85546875" style="90" bestFit="1" customWidth="1"/>
    <col min="4106" max="4106" width="35.28515625" style="90" bestFit="1" customWidth="1"/>
    <col min="4107" max="4107" width="28.140625" style="90" bestFit="1" customWidth="1"/>
    <col min="4108" max="4108" width="33.140625" style="90" bestFit="1" customWidth="1"/>
    <col min="4109" max="4109" width="26" style="90" bestFit="1" customWidth="1"/>
    <col min="4110" max="4110" width="19.140625" style="90" bestFit="1" customWidth="1"/>
    <col min="4111" max="4111" width="10.42578125" style="90" customWidth="1"/>
    <col min="4112" max="4112" width="11.85546875" style="90" customWidth="1"/>
    <col min="4113" max="4113" width="14.7109375" style="90" customWidth="1"/>
    <col min="4114" max="4114" width="9" style="90" bestFit="1" customWidth="1"/>
    <col min="4115" max="4354" width="9.140625" style="90"/>
    <col min="4355" max="4355" width="4.7109375" style="90" bestFit="1" customWidth="1"/>
    <col min="4356" max="4356" width="9.7109375" style="90" bestFit="1" customWidth="1"/>
    <col min="4357" max="4357" width="10" style="90" bestFit="1" customWidth="1"/>
    <col min="4358" max="4358" width="8.85546875" style="90" bestFit="1" customWidth="1"/>
    <col min="4359" max="4359" width="22.85546875" style="90" customWidth="1"/>
    <col min="4360" max="4360" width="59.7109375" style="90" bestFit="1" customWidth="1"/>
    <col min="4361" max="4361" width="57.85546875" style="90" bestFit="1" customWidth="1"/>
    <col min="4362" max="4362" width="35.28515625" style="90" bestFit="1" customWidth="1"/>
    <col min="4363" max="4363" width="28.140625" style="90" bestFit="1" customWidth="1"/>
    <col min="4364" max="4364" width="33.140625" style="90" bestFit="1" customWidth="1"/>
    <col min="4365" max="4365" width="26" style="90" bestFit="1" customWidth="1"/>
    <col min="4366" max="4366" width="19.140625" style="90" bestFit="1" customWidth="1"/>
    <col min="4367" max="4367" width="10.42578125" style="90" customWidth="1"/>
    <col min="4368" max="4368" width="11.85546875" style="90" customWidth="1"/>
    <col min="4369" max="4369" width="14.7109375" style="90" customWidth="1"/>
    <col min="4370" max="4370" width="9" style="90" bestFit="1" customWidth="1"/>
    <col min="4371" max="4610" width="9.140625" style="90"/>
    <col min="4611" max="4611" width="4.7109375" style="90" bestFit="1" customWidth="1"/>
    <col min="4612" max="4612" width="9.7109375" style="90" bestFit="1" customWidth="1"/>
    <col min="4613" max="4613" width="10" style="90" bestFit="1" customWidth="1"/>
    <col min="4614" max="4614" width="8.85546875" style="90" bestFit="1" customWidth="1"/>
    <col min="4615" max="4615" width="22.85546875" style="90" customWidth="1"/>
    <col min="4616" max="4616" width="59.7109375" style="90" bestFit="1" customWidth="1"/>
    <col min="4617" max="4617" width="57.85546875" style="90" bestFit="1" customWidth="1"/>
    <col min="4618" max="4618" width="35.28515625" style="90" bestFit="1" customWidth="1"/>
    <col min="4619" max="4619" width="28.140625" style="90" bestFit="1" customWidth="1"/>
    <col min="4620" max="4620" width="33.140625" style="90" bestFit="1" customWidth="1"/>
    <col min="4621" max="4621" width="26" style="90" bestFit="1" customWidth="1"/>
    <col min="4622" max="4622" width="19.140625" style="90" bestFit="1" customWidth="1"/>
    <col min="4623" max="4623" width="10.42578125" style="90" customWidth="1"/>
    <col min="4624" max="4624" width="11.85546875" style="90" customWidth="1"/>
    <col min="4625" max="4625" width="14.7109375" style="90" customWidth="1"/>
    <col min="4626" max="4626" width="9" style="90" bestFit="1" customWidth="1"/>
    <col min="4627" max="4866" width="9.140625" style="90"/>
    <col min="4867" max="4867" width="4.7109375" style="90" bestFit="1" customWidth="1"/>
    <col min="4868" max="4868" width="9.7109375" style="90" bestFit="1" customWidth="1"/>
    <col min="4869" max="4869" width="10" style="90" bestFit="1" customWidth="1"/>
    <col min="4870" max="4870" width="8.85546875" style="90" bestFit="1" customWidth="1"/>
    <col min="4871" max="4871" width="22.85546875" style="90" customWidth="1"/>
    <col min="4872" max="4872" width="59.7109375" style="90" bestFit="1" customWidth="1"/>
    <col min="4873" max="4873" width="57.85546875" style="90" bestFit="1" customWidth="1"/>
    <col min="4874" max="4874" width="35.28515625" style="90" bestFit="1" customWidth="1"/>
    <col min="4875" max="4875" width="28.140625" style="90" bestFit="1" customWidth="1"/>
    <col min="4876" max="4876" width="33.140625" style="90" bestFit="1" customWidth="1"/>
    <col min="4877" max="4877" width="26" style="90" bestFit="1" customWidth="1"/>
    <col min="4878" max="4878" width="19.140625" style="90" bestFit="1" customWidth="1"/>
    <col min="4879" max="4879" width="10.42578125" style="90" customWidth="1"/>
    <col min="4880" max="4880" width="11.85546875" style="90" customWidth="1"/>
    <col min="4881" max="4881" width="14.7109375" style="90" customWidth="1"/>
    <col min="4882" max="4882" width="9" style="90" bestFit="1" customWidth="1"/>
    <col min="4883" max="5122" width="9.140625" style="90"/>
    <col min="5123" max="5123" width="4.7109375" style="90" bestFit="1" customWidth="1"/>
    <col min="5124" max="5124" width="9.7109375" style="90" bestFit="1" customWidth="1"/>
    <col min="5125" max="5125" width="10" style="90" bestFit="1" customWidth="1"/>
    <col min="5126" max="5126" width="8.85546875" style="90" bestFit="1" customWidth="1"/>
    <col min="5127" max="5127" width="22.85546875" style="90" customWidth="1"/>
    <col min="5128" max="5128" width="59.7109375" style="90" bestFit="1" customWidth="1"/>
    <col min="5129" max="5129" width="57.85546875" style="90" bestFit="1" customWidth="1"/>
    <col min="5130" max="5130" width="35.28515625" style="90" bestFit="1" customWidth="1"/>
    <col min="5131" max="5131" width="28.140625" style="90" bestFit="1" customWidth="1"/>
    <col min="5132" max="5132" width="33.140625" style="90" bestFit="1" customWidth="1"/>
    <col min="5133" max="5133" width="26" style="90" bestFit="1" customWidth="1"/>
    <col min="5134" max="5134" width="19.140625" style="90" bestFit="1" customWidth="1"/>
    <col min="5135" max="5135" width="10.42578125" style="90" customWidth="1"/>
    <col min="5136" max="5136" width="11.85546875" style="90" customWidth="1"/>
    <col min="5137" max="5137" width="14.7109375" style="90" customWidth="1"/>
    <col min="5138" max="5138" width="9" style="90" bestFit="1" customWidth="1"/>
    <col min="5139" max="5378" width="9.140625" style="90"/>
    <col min="5379" max="5379" width="4.7109375" style="90" bestFit="1" customWidth="1"/>
    <col min="5380" max="5380" width="9.7109375" style="90" bestFit="1" customWidth="1"/>
    <col min="5381" max="5381" width="10" style="90" bestFit="1" customWidth="1"/>
    <col min="5382" max="5382" width="8.85546875" style="90" bestFit="1" customWidth="1"/>
    <col min="5383" max="5383" width="22.85546875" style="90" customWidth="1"/>
    <col min="5384" max="5384" width="59.7109375" style="90" bestFit="1" customWidth="1"/>
    <col min="5385" max="5385" width="57.85546875" style="90" bestFit="1" customWidth="1"/>
    <col min="5386" max="5386" width="35.28515625" style="90" bestFit="1" customWidth="1"/>
    <col min="5387" max="5387" width="28.140625" style="90" bestFit="1" customWidth="1"/>
    <col min="5388" max="5388" width="33.140625" style="90" bestFit="1" customWidth="1"/>
    <col min="5389" max="5389" width="26" style="90" bestFit="1" customWidth="1"/>
    <col min="5390" max="5390" width="19.140625" style="90" bestFit="1" customWidth="1"/>
    <col min="5391" max="5391" width="10.42578125" style="90" customWidth="1"/>
    <col min="5392" max="5392" width="11.85546875" style="90" customWidth="1"/>
    <col min="5393" max="5393" width="14.7109375" style="90" customWidth="1"/>
    <col min="5394" max="5394" width="9" style="90" bestFit="1" customWidth="1"/>
    <col min="5395" max="5634" width="9.140625" style="90"/>
    <col min="5635" max="5635" width="4.7109375" style="90" bestFit="1" customWidth="1"/>
    <col min="5636" max="5636" width="9.7109375" style="90" bestFit="1" customWidth="1"/>
    <col min="5637" max="5637" width="10" style="90" bestFit="1" customWidth="1"/>
    <col min="5638" max="5638" width="8.85546875" style="90" bestFit="1" customWidth="1"/>
    <col min="5639" max="5639" width="22.85546875" style="90" customWidth="1"/>
    <col min="5640" max="5640" width="59.7109375" style="90" bestFit="1" customWidth="1"/>
    <col min="5641" max="5641" width="57.85546875" style="90" bestFit="1" customWidth="1"/>
    <col min="5642" max="5642" width="35.28515625" style="90" bestFit="1" customWidth="1"/>
    <col min="5643" max="5643" width="28.140625" style="90" bestFit="1" customWidth="1"/>
    <col min="5644" max="5644" width="33.140625" style="90" bestFit="1" customWidth="1"/>
    <col min="5645" max="5645" width="26" style="90" bestFit="1" customWidth="1"/>
    <col min="5646" max="5646" width="19.140625" style="90" bestFit="1" customWidth="1"/>
    <col min="5647" max="5647" width="10.42578125" style="90" customWidth="1"/>
    <col min="5648" max="5648" width="11.85546875" style="90" customWidth="1"/>
    <col min="5649" max="5649" width="14.7109375" style="90" customWidth="1"/>
    <col min="5650" max="5650" width="9" style="90" bestFit="1" customWidth="1"/>
    <col min="5651" max="5890" width="9.140625" style="90"/>
    <col min="5891" max="5891" width="4.7109375" style="90" bestFit="1" customWidth="1"/>
    <col min="5892" max="5892" width="9.7109375" style="90" bestFit="1" customWidth="1"/>
    <col min="5893" max="5893" width="10" style="90" bestFit="1" customWidth="1"/>
    <col min="5894" max="5894" width="8.85546875" style="90" bestFit="1" customWidth="1"/>
    <col min="5895" max="5895" width="22.85546875" style="90" customWidth="1"/>
    <col min="5896" max="5896" width="59.7109375" style="90" bestFit="1" customWidth="1"/>
    <col min="5897" max="5897" width="57.85546875" style="90" bestFit="1" customWidth="1"/>
    <col min="5898" max="5898" width="35.28515625" style="90" bestFit="1" customWidth="1"/>
    <col min="5899" max="5899" width="28.140625" style="90" bestFit="1" customWidth="1"/>
    <col min="5900" max="5900" width="33.140625" style="90" bestFit="1" customWidth="1"/>
    <col min="5901" max="5901" width="26" style="90" bestFit="1" customWidth="1"/>
    <col min="5902" max="5902" width="19.140625" style="90" bestFit="1" customWidth="1"/>
    <col min="5903" max="5903" width="10.42578125" style="90" customWidth="1"/>
    <col min="5904" max="5904" width="11.85546875" style="90" customWidth="1"/>
    <col min="5905" max="5905" width="14.7109375" style="90" customWidth="1"/>
    <col min="5906" max="5906" width="9" style="90" bestFit="1" customWidth="1"/>
    <col min="5907" max="6146" width="9.140625" style="90"/>
    <col min="6147" max="6147" width="4.7109375" style="90" bestFit="1" customWidth="1"/>
    <col min="6148" max="6148" width="9.7109375" style="90" bestFit="1" customWidth="1"/>
    <col min="6149" max="6149" width="10" style="90" bestFit="1" customWidth="1"/>
    <col min="6150" max="6150" width="8.85546875" style="90" bestFit="1" customWidth="1"/>
    <col min="6151" max="6151" width="22.85546875" style="90" customWidth="1"/>
    <col min="6152" max="6152" width="59.7109375" style="90" bestFit="1" customWidth="1"/>
    <col min="6153" max="6153" width="57.85546875" style="90" bestFit="1" customWidth="1"/>
    <col min="6154" max="6154" width="35.28515625" style="90" bestFit="1" customWidth="1"/>
    <col min="6155" max="6155" width="28.140625" style="90" bestFit="1" customWidth="1"/>
    <col min="6156" max="6156" width="33.140625" style="90" bestFit="1" customWidth="1"/>
    <col min="6157" max="6157" width="26" style="90" bestFit="1" customWidth="1"/>
    <col min="6158" max="6158" width="19.140625" style="90" bestFit="1" customWidth="1"/>
    <col min="6159" max="6159" width="10.42578125" style="90" customWidth="1"/>
    <col min="6160" max="6160" width="11.85546875" style="90" customWidth="1"/>
    <col min="6161" max="6161" width="14.7109375" style="90" customWidth="1"/>
    <col min="6162" max="6162" width="9" style="90" bestFit="1" customWidth="1"/>
    <col min="6163" max="6402" width="9.140625" style="90"/>
    <col min="6403" max="6403" width="4.7109375" style="90" bestFit="1" customWidth="1"/>
    <col min="6404" max="6404" width="9.7109375" style="90" bestFit="1" customWidth="1"/>
    <col min="6405" max="6405" width="10" style="90" bestFit="1" customWidth="1"/>
    <col min="6406" max="6406" width="8.85546875" style="90" bestFit="1" customWidth="1"/>
    <col min="6407" max="6407" width="22.85546875" style="90" customWidth="1"/>
    <col min="6408" max="6408" width="59.7109375" style="90" bestFit="1" customWidth="1"/>
    <col min="6409" max="6409" width="57.85546875" style="90" bestFit="1" customWidth="1"/>
    <col min="6410" max="6410" width="35.28515625" style="90" bestFit="1" customWidth="1"/>
    <col min="6411" max="6411" width="28.140625" style="90" bestFit="1" customWidth="1"/>
    <col min="6412" max="6412" width="33.140625" style="90" bestFit="1" customWidth="1"/>
    <col min="6413" max="6413" width="26" style="90" bestFit="1" customWidth="1"/>
    <col min="6414" max="6414" width="19.140625" style="90" bestFit="1" customWidth="1"/>
    <col min="6415" max="6415" width="10.42578125" style="90" customWidth="1"/>
    <col min="6416" max="6416" width="11.85546875" style="90" customWidth="1"/>
    <col min="6417" max="6417" width="14.7109375" style="90" customWidth="1"/>
    <col min="6418" max="6418" width="9" style="90" bestFit="1" customWidth="1"/>
    <col min="6419" max="6658" width="9.140625" style="90"/>
    <col min="6659" max="6659" width="4.7109375" style="90" bestFit="1" customWidth="1"/>
    <col min="6660" max="6660" width="9.7109375" style="90" bestFit="1" customWidth="1"/>
    <col min="6661" max="6661" width="10" style="90" bestFit="1" customWidth="1"/>
    <col min="6662" max="6662" width="8.85546875" style="90" bestFit="1" customWidth="1"/>
    <col min="6663" max="6663" width="22.85546875" style="90" customWidth="1"/>
    <col min="6664" max="6664" width="59.7109375" style="90" bestFit="1" customWidth="1"/>
    <col min="6665" max="6665" width="57.85546875" style="90" bestFit="1" customWidth="1"/>
    <col min="6666" max="6666" width="35.28515625" style="90" bestFit="1" customWidth="1"/>
    <col min="6667" max="6667" width="28.140625" style="90" bestFit="1" customWidth="1"/>
    <col min="6668" max="6668" width="33.140625" style="90" bestFit="1" customWidth="1"/>
    <col min="6669" max="6669" width="26" style="90" bestFit="1" customWidth="1"/>
    <col min="6670" max="6670" width="19.140625" style="90" bestFit="1" customWidth="1"/>
    <col min="6671" max="6671" width="10.42578125" style="90" customWidth="1"/>
    <col min="6672" max="6672" width="11.85546875" style="90" customWidth="1"/>
    <col min="6673" max="6673" width="14.7109375" style="90" customWidth="1"/>
    <col min="6674" max="6674" width="9" style="90" bestFit="1" customWidth="1"/>
    <col min="6675" max="6914" width="9.140625" style="90"/>
    <col min="6915" max="6915" width="4.7109375" style="90" bestFit="1" customWidth="1"/>
    <col min="6916" max="6916" width="9.7109375" style="90" bestFit="1" customWidth="1"/>
    <col min="6917" max="6917" width="10" style="90" bestFit="1" customWidth="1"/>
    <col min="6918" max="6918" width="8.85546875" style="90" bestFit="1" customWidth="1"/>
    <col min="6919" max="6919" width="22.85546875" style="90" customWidth="1"/>
    <col min="6920" max="6920" width="59.7109375" style="90" bestFit="1" customWidth="1"/>
    <col min="6921" max="6921" width="57.85546875" style="90" bestFit="1" customWidth="1"/>
    <col min="6922" max="6922" width="35.28515625" style="90" bestFit="1" customWidth="1"/>
    <col min="6923" max="6923" width="28.140625" style="90" bestFit="1" customWidth="1"/>
    <col min="6924" max="6924" width="33.140625" style="90" bestFit="1" customWidth="1"/>
    <col min="6925" max="6925" width="26" style="90" bestFit="1" customWidth="1"/>
    <col min="6926" max="6926" width="19.140625" style="90" bestFit="1" customWidth="1"/>
    <col min="6927" max="6927" width="10.42578125" style="90" customWidth="1"/>
    <col min="6928" max="6928" width="11.85546875" style="90" customWidth="1"/>
    <col min="6929" max="6929" width="14.7109375" style="90" customWidth="1"/>
    <col min="6930" max="6930" width="9" style="90" bestFit="1" customWidth="1"/>
    <col min="6931" max="7170" width="9.140625" style="90"/>
    <col min="7171" max="7171" width="4.7109375" style="90" bestFit="1" customWidth="1"/>
    <col min="7172" max="7172" width="9.7109375" style="90" bestFit="1" customWidth="1"/>
    <col min="7173" max="7173" width="10" style="90" bestFit="1" customWidth="1"/>
    <col min="7174" max="7174" width="8.85546875" style="90" bestFit="1" customWidth="1"/>
    <col min="7175" max="7175" width="22.85546875" style="90" customWidth="1"/>
    <col min="7176" max="7176" width="59.7109375" style="90" bestFit="1" customWidth="1"/>
    <col min="7177" max="7177" width="57.85546875" style="90" bestFit="1" customWidth="1"/>
    <col min="7178" max="7178" width="35.28515625" style="90" bestFit="1" customWidth="1"/>
    <col min="7179" max="7179" width="28.140625" style="90" bestFit="1" customWidth="1"/>
    <col min="7180" max="7180" width="33.140625" style="90" bestFit="1" customWidth="1"/>
    <col min="7181" max="7181" width="26" style="90" bestFit="1" customWidth="1"/>
    <col min="7182" max="7182" width="19.140625" style="90" bestFit="1" customWidth="1"/>
    <col min="7183" max="7183" width="10.42578125" style="90" customWidth="1"/>
    <col min="7184" max="7184" width="11.85546875" style="90" customWidth="1"/>
    <col min="7185" max="7185" width="14.7109375" style="90" customWidth="1"/>
    <col min="7186" max="7186" width="9" style="90" bestFit="1" customWidth="1"/>
    <col min="7187" max="7426" width="9.140625" style="90"/>
    <col min="7427" max="7427" width="4.7109375" style="90" bestFit="1" customWidth="1"/>
    <col min="7428" max="7428" width="9.7109375" style="90" bestFit="1" customWidth="1"/>
    <col min="7429" max="7429" width="10" style="90" bestFit="1" customWidth="1"/>
    <col min="7430" max="7430" width="8.85546875" style="90" bestFit="1" customWidth="1"/>
    <col min="7431" max="7431" width="22.85546875" style="90" customWidth="1"/>
    <col min="7432" max="7432" width="59.7109375" style="90" bestFit="1" customWidth="1"/>
    <col min="7433" max="7433" width="57.85546875" style="90" bestFit="1" customWidth="1"/>
    <col min="7434" max="7434" width="35.28515625" style="90" bestFit="1" customWidth="1"/>
    <col min="7435" max="7435" width="28.140625" style="90" bestFit="1" customWidth="1"/>
    <col min="7436" max="7436" width="33.140625" style="90" bestFit="1" customWidth="1"/>
    <col min="7437" max="7437" width="26" style="90" bestFit="1" customWidth="1"/>
    <col min="7438" max="7438" width="19.140625" style="90" bestFit="1" customWidth="1"/>
    <col min="7439" max="7439" width="10.42578125" style="90" customWidth="1"/>
    <col min="7440" max="7440" width="11.85546875" style="90" customWidth="1"/>
    <col min="7441" max="7441" width="14.7109375" style="90" customWidth="1"/>
    <col min="7442" max="7442" width="9" style="90" bestFit="1" customWidth="1"/>
    <col min="7443" max="7682" width="9.140625" style="90"/>
    <col min="7683" max="7683" width="4.7109375" style="90" bestFit="1" customWidth="1"/>
    <col min="7684" max="7684" width="9.7109375" style="90" bestFit="1" customWidth="1"/>
    <col min="7685" max="7685" width="10" style="90" bestFit="1" customWidth="1"/>
    <col min="7686" max="7686" width="8.85546875" style="90" bestFit="1" customWidth="1"/>
    <col min="7687" max="7687" width="22.85546875" style="90" customWidth="1"/>
    <col min="7688" max="7688" width="59.7109375" style="90" bestFit="1" customWidth="1"/>
    <col min="7689" max="7689" width="57.85546875" style="90" bestFit="1" customWidth="1"/>
    <col min="7690" max="7690" width="35.28515625" style="90" bestFit="1" customWidth="1"/>
    <col min="7691" max="7691" width="28.140625" style="90" bestFit="1" customWidth="1"/>
    <col min="7692" max="7692" width="33.140625" style="90" bestFit="1" customWidth="1"/>
    <col min="7693" max="7693" width="26" style="90" bestFit="1" customWidth="1"/>
    <col min="7694" max="7694" width="19.140625" style="90" bestFit="1" customWidth="1"/>
    <col min="7695" max="7695" width="10.42578125" style="90" customWidth="1"/>
    <col min="7696" max="7696" width="11.85546875" style="90" customWidth="1"/>
    <col min="7697" max="7697" width="14.7109375" style="90" customWidth="1"/>
    <col min="7698" max="7698" width="9" style="90" bestFit="1" customWidth="1"/>
    <col min="7699" max="7938" width="9.140625" style="90"/>
    <col min="7939" max="7939" width="4.7109375" style="90" bestFit="1" customWidth="1"/>
    <col min="7940" max="7940" width="9.7109375" style="90" bestFit="1" customWidth="1"/>
    <col min="7941" max="7941" width="10" style="90" bestFit="1" customWidth="1"/>
    <col min="7942" max="7942" width="8.85546875" style="90" bestFit="1" customWidth="1"/>
    <col min="7943" max="7943" width="22.85546875" style="90" customWidth="1"/>
    <col min="7944" max="7944" width="59.7109375" style="90" bestFit="1" customWidth="1"/>
    <col min="7945" max="7945" width="57.85546875" style="90" bestFit="1" customWidth="1"/>
    <col min="7946" max="7946" width="35.28515625" style="90" bestFit="1" customWidth="1"/>
    <col min="7947" max="7947" width="28.140625" style="90" bestFit="1" customWidth="1"/>
    <col min="7948" max="7948" width="33.140625" style="90" bestFit="1" customWidth="1"/>
    <col min="7949" max="7949" width="26" style="90" bestFit="1" customWidth="1"/>
    <col min="7950" max="7950" width="19.140625" style="90" bestFit="1" customWidth="1"/>
    <col min="7951" max="7951" width="10.42578125" style="90" customWidth="1"/>
    <col min="7952" max="7952" width="11.85546875" style="90" customWidth="1"/>
    <col min="7953" max="7953" width="14.7109375" style="90" customWidth="1"/>
    <col min="7954" max="7954" width="9" style="90" bestFit="1" customWidth="1"/>
    <col min="7955" max="8194" width="9.140625" style="90"/>
    <col min="8195" max="8195" width="4.7109375" style="90" bestFit="1" customWidth="1"/>
    <col min="8196" max="8196" width="9.7109375" style="90" bestFit="1" customWidth="1"/>
    <col min="8197" max="8197" width="10" style="90" bestFit="1" customWidth="1"/>
    <col min="8198" max="8198" width="8.85546875" style="90" bestFit="1" customWidth="1"/>
    <col min="8199" max="8199" width="22.85546875" style="90" customWidth="1"/>
    <col min="8200" max="8200" width="59.7109375" style="90" bestFit="1" customWidth="1"/>
    <col min="8201" max="8201" width="57.85546875" style="90" bestFit="1" customWidth="1"/>
    <col min="8202" max="8202" width="35.28515625" style="90" bestFit="1" customWidth="1"/>
    <col min="8203" max="8203" width="28.140625" style="90" bestFit="1" customWidth="1"/>
    <col min="8204" max="8204" width="33.140625" style="90" bestFit="1" customWidth="1"/>
    <col min="8205" max="8205" width="26" style="90" bestFit="1" customWidth="1"/>
    <col min="8206" max="8206" width="19.140625" style="90" bestFit="1" customWidth="1"/>
    <col min="8207" max="8207" width="10.42578125" style="90" customWidth="1"/>
    <col min="8208" max="8208" width="11.85546875" style="90" customWidth="1"/>
    <col min="8209" max="8209" width="14.7109375" style="90" customWidth="1"/>
    <col min="8210" max="8210" width="9" style="90" bestFit="1" customWidth="1"/>
    <col min="8211" max="8450" width="9.140625" style="90"/>
    <col min="8451" max="8451" width="4.7109375" style="90" bestFit="1" customWidth="1"/>
    <col min="8452" max="8452" width="9.7109375" style="90" bestFit="1" customWidth="1"/>
    <col min="8453" max="8453" width="10" style="90" bestFit="1" customWidth="1"/>
    <col min="8454" max="8454" width="8.85546875" style="90" bestFit="1" customWidth="1"/>
    <col min="8455" max="8455" width="22.85546875" style="90" customWidth="1"/>
    <col min="8456" max="8456" width="59.7109375" style="90" bestFit="1" customWidth="1"/>
    <col min="8457" max="8457" width="57.85546875" style="90" bestFit="1" customWidth="1"/>
    <col min="8458" max="8458" width="35.28515625" style="90" bestFit="1" customWidth="1"/>
    <col min="8459" max="8459" width="28.140625" style="90" bestFit="1" customWidth="1"/>
    <col min="8460" max="8460" width="33.140625" style="90" bestFit="1" customWidth="1"/>
    <col min="8461" max="8461" width="26" style="90" bestFit="1" customWidth="1"/>
    <col min="8462" max="8462" width="19.140625" style="90" bestFit="1" customWidth="1"/>
    <col min="8463" max="8463" width="10.42578125" style="90" customWidth="1"/>
    <col min="8464" max="8464" width="11.85546875" style="90" customWidth="1"/>
    <col min="8465" max="8465" width="14.7109375" style="90" customWidth="1"/>
    <col min="8466" max="8466" width="9" style="90" bestFit="1" customWidth="1"/>
    <col min="8467" max="8706" width="9.140625" style="90"/>
    <col min="8707" max="8707" width="4.7109375" style="90" bestFit="1" customWidth="1"/>
    <col min="8708" max="8708" width="9.7109375" style="90" bestFit="1" customWidth="1"/>
    <col min="8709" max="8709" width="10" style="90" bestFit="1" customWidth="1"/>
    <col min="8710" max="8710" width="8.85546875" style="90" bestFit="1" customWidth="1"/>
    <col min="8711" max="8711" width="22.85546875" style="90" customWidth="1"/>
    <col min="8712" max="8712" width="59.7109375" style="90" bestFit="1" customWidth="1"/>
    <col min="8713" max="8713" width="57.85546875" style="90" bestFit="1" customWidth="1"/>
    <col min="8714" max="8714" width="35.28515625" style="90" bestFit="1" customWidth="1"/>
    <col min="8715" max="8715" width="28.140625" style="90" bestFit="1" customWidth="1"/>
    <col min="8716" max="8716" width="33.140625" style="90" bestFit="1" customWidth="1"/>
    <col min="8717" max="8717" width="26" style="90" bestFit="1" customWidth="1"/>
    <col min="8718" max="8718" width="19.140625" style="90" bestFit="1" customWidth="1"/>
    <col min="8719" max="8719" width="10.42578125" style="90" customWidth="1"/>
    <col min="8720" max="8720" width="11.85546875" style="90" customWidth="1"/>
    <col min="8721" max="8721" width="14.7109375" style="90" customWidth="1"/>
    <col min="8722" max="8722" width="9" style="90" bestFit="1" customWidth="1"/>
    <col min="8723" max="8962" width="9.140625" style="90"/>
    <col min="8963" max="8963" width="4.7109375" style="90" bestFit="1" customWidth="1"/>
    <col min="8964" max="8964" width="9.7109375" style="90" bestFit="1" customWidth="1"/>
    <col min="8965" max="8965" width="10" style="90" bestFit="1" customWidth="1"/>
    <col min="8966" max="8966" width="8.85546875" style="90" bestFit="1" customWidth="1"/>
    <col min="8967" max="8967" width="22.85546875" style="90" customWidth="1"/>
    <col min="8968" max="8968" width="59.7109375" style="90" bestFit="1" customWidth="1"/>
    <col min="8969" max="8969" width="57.85546875" style="90" bestFit="1" customWidth="1"/>
    <col min="8970" max="8970" width="35.28515625" style="90" bestFit="1" customWidth="1"/>
    <col min="8971" max="8971" width="28.140625" style="90" bestFit="1" customWidth="1"/>
    <col min="8972" max="8972" width="33.140625" style="90" bestFit="1" customWidth="1"/>
    <col min="8973" max="8973" width="26" style="90" bestFit="1" customWidth="1"/>
    <col min="8974" max="8974" width="19.140625" style="90" bestFit="1" customWidth="1"/>
    <col min="8975" max="8975" width="10.42578125" style="90" customWidth="1"/>
    <col min="8976" max="8976" width="11.85546875" style="90" customWidth="1"/>
    <col min="8977" max="8977" width="14.7109375" style="90" customWidth="1"/>
    <col min="8978" max="8978" width="9" style="90" bestFit="1" customWidth="1"/>
    <col min="8979" max="9218" width="9.140625" style="90"/>
    <col min="9219" max="9219" width="4.7109375" style="90" bestFit="1" customWidth="1"/>
    <col min="9220" max="9220" width="9.7109375" style="90" bestFit="1" customWidth="1"/>
    <col min="9221" max="9221" width="10" style="90" bestFit="1" customWidth="1"/>
    <col min="9222" max="9222" width="8.85546875" style="90" bestFit="1" customWidth="1"/>
    <col min="9223" max="9223" width="22.85546875" style="90" customWidth="1"/>
    <col min="9224" max="9224" width="59.7109375" style="90" bestFit="1" customWidth="1"/>
    <col min="9225" max="9225" width="57.85546875" style="90" bestFit="1" customWidth="1"/>
    <col min="9226" max="9226" width="35.28515625" style="90" bestFit="1" customWidth="1"/>
    <col min="9227" max="9227" width="28.140625" style="90" bestFit="1" customWidth="1"/>
    <col min="9228" max="9228" width="33.140625" style="90" bestFit="1" customWidth="1"/>
    <col min="9229" max="9229" width="26" style="90" bestFit="1" customWidth="1"/>
    <col min="9230" max="9230" width="19.140625" style="90" bestFit="1" customWidth="1"/>
    <col min="9231" max="9231" width="10.42578125" style="90" customWidth="1"/>
    <col min="9232" max="9232" width="11.85546875" style="90" customWidth="1"/>
    <col min="9233" max="9233" width="14.7109375" style="90" customWidth="1"/>
    <col min="9234" max="9234" width="9" style="90" bestFit="1" customWidth="1"/>
    <col min="9235" max="9474" width="9.140625" style="90"/>
    <col min="9475" max="9475" width="4.7109375" style="90" bestFit="1" customWidth="1"/>
    <col min="9476" max="9476" width="9.7109375" style="90" bestFit="1" customWidth="1"/>
    <col min="9477" max="9477" width="10" style="90" bestFit="1" customWidth="1"/>
    <col min="9478" max="9478" width="8.85546875" style="90" bestFit="1" customWidth="1"/>
    <col min="9479" max="9479" width="22.85546875" style="90" customWidth="1"/>
    <col min="9480" max="9480" width="59.7109375" style="90" bestFit="1" customWidth="1"/>
    <col min="9481" max="9481" width="57.85546875" style="90" bestFit="1" customWidth="1"/>
    <col min="9482" max="9482" width="35.28515625" style="90" bestFit="1" customWidth="1"/>
    <col min="9483" max="9483" width="28.140625" style="90" bestFit="1" customWidth="1"/>
    <col min="9484" max="9484" width="33.140625" style="90" bestFit="1" customWidth="1"/>
    <col min="9485" max="9485" width="26" style="90" bestFit="1" customWidth="1"/>
    <col min="9486" max="9486" width="19.140625" style="90" bestFit="1" customWidth="1"/>
    <col min="9487" max="9487" width="10.42578125" style="90" customWidth="1"/>
    <col min="9488" max="9488" width="11.85546875" style="90" customWidth="1"/>
    <col min="9489" max="9489" width="14.7109375" style="90" customWidth="1"/>
    <col min="9490" max="9490" width="9" style="90" bestFit="1" customWidth="1"/>
    <col min="9491" max="9730" width="9.140625" style="90"/>
    <col min="9731" max="9731" width="4.7109375" style="90" bestFit="1" customWidth="1"/>
    <col min="9732" max="9732" width="9.7109375" style="90" bestFit="1" customWidth="1"/>
    <col min="9733" max="9733" width="10" style="90" bestFit="1" customWidth="1"/>
    <col min="9734" max="9734" width="8.85546875" style="90" bestFit="1" customWidth="1"/>
    <col min="9735" max="9735" width="22.85546875" style="90" customWidth="1"/>
    <col min="9736" max="9736" width="59.7109375" style="90" bestFit="1" customWidth="1"/>
    <col min="9737" max="9737" width="57.85546875" style="90" bestFit="1" customWidth="1"/>
    <col min="9738" max="9738" width="35.28515625" style="90" bestFit="1" customWidth="1"/>
    <col min="9739" max="9739" width="28.140625" style="90" bestFit="1" customWidth="1"/>
    <col min="9740" max="9740" width="33.140625" style="90" bestFit="1" customWidth="1"/>
    <col min="9741" max="9741" width="26" style="90" bestFit="1" customWidth="1"/>
    <col min="9742" max="9742" width="19.140625" style="90" bestFit="1" customWidth="1"/>
    <col min="9743" max="9743" width="10.42578125" style="90" customWidth="1"/>
    <col min="9744" max="9744" width="11.85546875" style="90" customWidth="1"/>
    <col min="9745" max="9745" width="14.7109375" style="90" customWidth="1"/>
    <col min="9746" max="9746" width="9" style="90" bestFit="1" customWidth="1"/>
    <col min="9747" max="9986" width="9.140625" style="90"/>
    <col min="9987" max="9987" width="4.7109375" style="90" bestFit="1" customWidth="1"/>
    <col min="9988" max="9988" width="9.7109375" style="90" bestFit="1" customWidth="1"/>
    <col min="9989" max="9989" width="10" style="90" bestFit="1" customWidth="1"/>
    <col min="9990" max="9990" width="8.85546875" style="90" bestFit="1" customWidth="1"/>
    <col min="9991" max="9991" width="22.85546875" style="90" customWidth="1"/>
    <col min="9992" max="9992" width="59.7109375" style="90" bestFit="1" customWidth="1"/>
    <col min="9993" max="9993" width="57.85546875" style="90" bestFit="1" customWidth="1"/>
    <col min="9994" max="9994" width="35.28515625" style="90" bestFit="1" customWidth="1"/>
    <col min="9995" max="9995" width="28.140625" style="90" bestFit="1" customWidth="1"/>
    <col min="9996" max="9996" width="33.140625" style="90" bestFit="1" customWidth="1"/>
    <col min="9997" max="9997" width="26" style="90" bestFit="1" customWidth="1"/>
    <col min="9998" max="9998" width="19.140625" style="90" bestFit="1" customWidth="1"/>
    <col min="9999" max="9999" width="10.42578125" style="90" customWidth="1"/>
    <col min="10000" max="10000" width="11.85546875" style="90" customWidth="1"/>
    <col min="10001" max="10001" width="14.7109375" style="90" customWidth="1"/>
    <col min="10002" max="10002" width="9" style="90" bestFit="1" customWidth="1"/>
    <col min="10003" max="10242" width="9.140625" style="90"/>
    <col min="10243" max="10243" width="4.7109375" style="90" bestFit="1" customWidth="1"/>
    <col min="10244" max="10244" width="9.7109375" style="90" bestFit="1" customWidth="1"/>
    <col min="10245" max="10245" width="10" style="90" bestFit="1" customWidth="1"/>
    <col min="10246" max="10246" width="8.85546875" style="90" bestFit="1" customWidth="1"/>
    <col min="10247" max="10247" width="22.85546875" style="90" customWidth="1"/>
    <col min="10248" max="10248" width="59.7109375" style="90" bestFit="1" customWidth="1"/>
    <col min="10249" max="10249" width="57.85546875" style="90" bestFit="1" customWidth="1"/>
    <col min="10250" max="10250" width="35.28515625" style="90" bestFit="1" customWidth="1"/>
    <col min="10251" max="10251" width="28.140625" style="90" bestFit="1" customWidth="1"/>
    <col min="10252" max="10252" width="33.140625" style="90" bestFit="1" customWidth="1"/>
    <col min="10253" max="10253" width="26" style="90" bestFit="1" customWidth="1"/>
    <col min="10254" max="10254" width="19.140625" style="90" bestFit="1" customWidth="1"/>
    <col min="10255" max="10255" width="10.42578125" style="90" customWidth="1"/>
    <col min="10256" max="10256" width="11.85546875" style="90" customWidth="1"/>
    <col min="10257" max="10257" width="14.7109375" style="90" customWidth="1"/>
    <col min="10258" max="10258" width="9" style="90" bestFit="1" customWidth="1"/>
    <col min="10259" max="10498" width="9.140625" style="90"/>
    <col min="10499" max="10499" width="4.7109375" style="90" bestFit="1" customWidth="1"/>
    <col min="10500" max="10500" width="9.7109375" style="90" bestFit="1" customWidth="1"/>
    <col min="10501" max="10501" width="10" style="90" bestFit="1" customWidth="1"/>
    <col min="10502" max="10502" width="8.85546875" style="90" bestFit="1" customWidth="1"/>
    <col min="10503" max="10503" width="22.85546875" style="90" customWidth="1"/>
    <col min="10504" max="10504" width="59.7109375" style="90" bestFit="1" customWidth="1"/>
    <col min="10505" max="10505" width="57.85546875" style="90" bestFit="1" customWidth="1"/>
    <col min="10506" max="10506" width="35.28515625" style="90" bestFit="1" customWidth="1"/>
    <col min="10507" max="10507" width="28.140625" style="90" bestFit="1" customWidth="1"/>
    <col min="10508" max="10508" width="33.140625" style="90" bestFit="1" customWidth="1"/>
    <col min="10509" max="10509" width="26" style="90" bestFit="1" customWidth="1"/>
    <col min="10510" max="10510" width="19.140625" style="90" bestFit="1" customWidth="1"/>
    <col min="10511" max="10511" width="10.42578125" style="90" customWidth="1"/>
    <col min="10512" max="10512" width="11.85546875" style="90" customWidth="1"/>
    <col min="10513" max="10513" width="14.7109375" style="90" customWidth="1"/>
    <col min="10514" max="10514" width="9" style="90" bestFit="1" customWidth="1"/>
    <col min="10515" max="10754" width="9.140625" style="90"/>
    <col min="10755" max="10755" width="4.7109375" style="90" bestFit="1" customWidth="1"/>
    <col min="10756" max="10756" width="9.7109375" style="90" bestFit="1" customWidth="1"/>
    <col min="10757" max="10757" width="10" style="90" bestFit="1" customWidth="1"/>
    <col min="10758" max="10758" width="8.85546875" style="90" bestFit="1" customWidth="1"/>
    <col min="10759" max="10759" width="22.85546875" style="90" customWidth="1"/>
    <col min="10760" max="10760" width="59.7109375" style="90" bestFit="1" customWidth="1"/>
    <col min="10761" max="10761" width="57.85546875" style="90" bestFit="1" customWidth="1"/>
    <col min="10762" max="10762" width="35.28515625" style="90" bestFit="1" customWidth="1"/>
    <col min="10763" max="10763" width="28.140625" style="90" bestFit="1" customWidth="1"/>
    <col min="10764" max="10764" width="33.140625" style="90" bestFit="1" customWidth="1"/>
    <col min="10765" max="10765" width="26" style="90" bestFit="1" customWidth="1"/>
    <col min="10766" max="10766" width="19.140625" style="90" bestFit="1" customWidth="1"/>
    <col min="10767" max="10767" width="10.42578125" style="90" customWidth="1"/>
    <col min="10768" max="10768" width="11.85546875" style="90" customWidth="1"/>
    <col min="10769" max="10769" width="14.7109375" style="90" customWidth="1"/>
    <col min="10770" max="10770" width="9" style="90" bestFit="1" customWidth="1"/>
    <col min="10771" max="11010" width="9.140625" style="90"/>
    <col min="11011" max="11011" width="4.7109375" style="90" bestFit="1" customWidth="1"/>
    <col min="11012" max="11012" width="9.7109375" style="90" bestFit="1" customWidth="1"/>
    <col min="11013" max="11013" width="10" style="90" bestFit="1" customWidth="1"/>
    <col min="11014" max="11014" width="8.85546875" style="90" bestFit="1" customWidth="1"/>
    <col min="11015" max="11015" width="22.85546875" style="90" customWidth="1"/>
    <col min="11016" max="11016" width="59.7109375" style="90" bestFit="1" customWidth="1"/>
    <col min="11017" max="11017" width="57.85546875" style="90" bestFit="1" customWidth="1"/>
    <col min="11018" max="11018" width="35.28515625" style="90" bestFit="1" customWidth="1"/>
    <col min="11019" max="11019" width="28.140625" style="90" bestFit="1" customWidth="1"/>
    <col min="11020" max="11020" width="33.140625" style="90" bestFit="1" customWidth="1"/>
    <col min="11021" max="11021" width="26" style="90" bestFit="1" customWidth="1"/>
    <col min="11022" max="11022" width="19.140625" style="90" bestFit="1" customWidth="1"/>
    <col min="11023" max="11023" width="10.42578125" style="90" customWidth="1"/>
    <col min="11024" max="11024" width="11.85546875" style="90" customWidth="1"/>
    <col min="11025" max="11025" width="14.7109375" style="90" customWidth="1"/>
    <col min="11026" max="11026" width="9" style="90" bestFit="1" customWidth="1"/>
    <col min="11027" max="11266" width="9.140625" style="90"/>
    <col min="11267" max="11267" width="4.7109375" style="90" bestFit="1" customWidth="1"/>
    <col min="11268" max="11268" width="9.7109375" style="90" bestFit="1" customWidth="1"/>
    <col min="11269" max="11269" width="10" style="90" bestFit="1" customWidth="1"/>
    <col min="11270" max="11270" width="8.85546875" style="90" bestFit="1" customWidth="1"/>
    <col min="11271" max="11271" width="22.85546875" style="90" customWidth="1"/>
    <col min="11272" max="11272" width="59.7109375" style="90" bestFit="1" customWidth="1"/>
    <col min="11273" max="11273" width="57.85546875" style="90" bestFit="1" customWidth="1"/>
    <col min="11274" max="11274" width="35.28515625" style="90" bestFit="1" customWidth="1"/>
    <col min="11275" max="11275" width="28.140625" style="90" bestFit="1" customWidth="1"/>
    <col min="11276" max="11276" width="33.140625" style="90" bestFit="1" customWidth="1"/>
    <col min="11277" max="11277" width="26" style="90" bestFit="1" customWidth="1"/>
    <col min="11278" max="11278" width="19.140625" style="90" bestFit="1" customWidth="1"/>
    <col min="11279" max="11279" width="10.42578125" style="90" customWidth="1"/>
    <col min="11280" max="11280" width="11.85546875" style="90" customWidth="1"/>
    <col min="11281" max="11281" width="14.7109375" style="90" customWidth="1"/>
    <col min="11282" max="11282" width="9" style="90" bestFit="1" customWidth="1"/>
    <col min="11283" max="11522" width="9.140625" style="90"/>
    <col min="11523" max="11523" width="4.7109375" style="90" bestFit="1" customWidth="1"/>
    <col min="11524" max="11524" width="9.7109375" style="90" bestFit="1" customWidth="1"/>
    <col min="11525" max="11525" width="10" style="90" bestFit="1" customWidth="1"/>
    <col min="11526" max="11526" width="8.85546875" style="90" bestFit="1" customWidth="1"/>
    <col min="11527" max="11527" width="22.85546875" style="90" customWidth="1"/>
    <col min="11528" max="11528" width="59.7109375" style="90" bestFit="1" customWidth="1"/>
    <col min="11529" max="11529" width="57.85546875" style="90" bestFit="1" customWidth="1"/>
    <col min="11530" max="11530" width="35.28515625" style="90" bestFit="1" customWidth="1"/>
    <col min="11531" max="11531" width="28.140625" style="90" bestFit="1" customWidth="1"/>
    <col min="11532" max="11532" width="33.140625" style="90" bestFit="1" customWidth="1"/>
    <col min="11533" max="11533" width="26" style="90" bestFit="1" customWidth="1"/>
    <col min="11534" max="11534" width="19.140625" style="90" bestFit="1" customWidth="1"/>
    <col min="11535" max="11535" width="10.42578125" style="90" customWidth="1"/>
    <col min="11536" max="11536" width="11.85546875" style="90" customWidth="1"/>
    <col min="11537" max="11537" width="14.7109375" style="90" customWidth="1"/>
    <col min="11538" max="11538" width="9" style="90" bestFit="1" customWidth="1"/>
    <col min="11539" max="11778" width="9.140625" style="90"/>
    <col min="11779" max="11779" width="4.7109375" style="90" bestFit="1" customWidth="1"/>
    <col min="11780" max="11780" width="9.7109375" style="90" bestFit="1" customWidth="1"/>
    <col min="11781" max="11781" width="10" style="90" bestFit="1" customWidth="1"/>
    <col min="11782" max="11782" width="8.85546875" style="90" bestFit="1" customWidth="1"/>
    <col min="11783" max="11783" width="22.85546875" style="90" customWidth="1"/>
    <col min="11784" max="11784" width="59.7109375" style="90" bestFit="1" customWidth="1"/>
    <col min="11785" max="11785" width="57.85546875" style="90" bestFit="1" customWidth="1"/>
    <col min="11786" max="11786" width="35.28515625" style="90" bestFit="1" customWidth="1"/>
    <col min="11787" max="11787" width="28.140625" style="90" bestFit="1" customWidth="1"/>
    <col min="11788" max="11788" width="33.140625" style="90" bestFit="1" customWidth="1"/>
    <col min="11789" max="11789" width="26" style="90" bestFit="1" customWidth="1"/>
    <col min="11790" max="11790" width="19.140625" style="90" bestFit="1" customWidth="1"/>
    <col min="11791" max="11791" width="10.42578125" style="90" customWidth="1"/>
    <col min="11792" max="11792" width="11.85546875" style="90" customWidth="1"/>
    <col min="11793" max="11793" width="14.7109375" style="90" customWidth="1"/>
    <col min="11794" max="11794" width="9" style="90" bestFit="1" customWidth="1"/>
    <col min="11795" max="12034" width="9.140625" style="90"/>
    <col min="12035" max="12035" width="4.7109375" style="90" bestFit="1" customWidth="1"/>
    <col min="12036" max="12036" width="9.7109375" style="90" bestFit="1" customWidth="1"/>
    <col min="12037" max="12037" width="10" style="90" bestFit="1" customWidth="1"/>
    <col min="12038" max="12038" width="8.85546875" style="90" bestFit="1" customWidth="1"/>
    <col min="12039" max="12039" width="22.85546875" style="90" customWidth="1"/>
    <col min="12040" max="12040" width="59.7109375" style="90" bestFit="1" customWidth="1"/>
    <col min="12041" max="12041" width="57.85546875" style="90" bestFit="1" customWidth="1"/>
    <col min="12042" max="12042" width="35.28515625" style="90" bestFit="1" customWidth="1"/>
    <col min="12043" max="12043" width="28.140625" style="90" bestFit="1" customWidth="1"/>
    <col min="12044" max="12044" width="33.140625" style="90" bestFit="1" customWidth="1"/>
    <col min="12045" max="12045" width="26" style="90" bestFit="1" customWidth="1"/>
    <col min="12046" max="12046" width="19.140625" style="90" bestFit="1" customWidth="1"/>
    <col min="12047" max="12047" width="10.42578125" style="90" customWidth="1"/>
    <col min="12048" max="12048" width="11.85546875" style="90" customWidth="1"/>
    <col min="12049" max="12049" width="14.7109375" style="90" customWidth="1"/>
    <col min="12050" max="12050" width="9" style="90" bestFit="1" customWidth="1"/>
    <col min="12051" max="12290" width="9.140625" style="90"/>
    <col min="12291" max="12291" width="4.7109375" style="90" bestFit="1" customWidth="1"/>
    <col min="12292" max="12292" width="9.7109375" style="90" bestFit="1" customWidth="1"/>
    <col min="12293" max="12293" width="10" style="90" bestFit="1" customWidth="1"/>
    <col min="12294" max="12294" width="8.85546875" style="90" bestFit="1" customWidth="1"/>
    <col min="12295" max="12295" width="22.85546875" style="90" customWidth="1"/>
    <col min="12296" max="12296" width="59.7109375" style="90" bestFit="1" customWidth="1"/>
    <col min="12297" max="12297" width="57.85546875" style="90" bestFit="1" customWidth="1"/>
    <col min="12298" max="12298" width="35.28515625" style="90" bestFit="1" customWidth="1"/>
    <col min="12299" max="12299" width="28.140625" style="90" bestFit="1" customWidth="1"/>
    <col min="12300" max="12300" width="33.140625" style="90" bestFit="1" customWidth="1"/>
    <col min="12301" max="12301" width="26" style="90" bestFit="1" customWidth="1"/>
    <col min="12302" max="12302" width="19.140625" style="90" bestFit="1" customWidth="1"/>
    <col min="12303" max="12303" width="10.42578125" style="90" customWidth="1"/>
    <col min="12304" max="12304" width="11.85546875" style="90" customWidth="1"/>
    <col min="12305" max="12305" width="14.7109375" style="90" customWidth="1"/>
    <col min="12306" max="12306" width="9" style="90" bestFit="1" customWidth="1"/>
    <col min="12307" max="12546" width="9.140625" style="90"/>
    <col min="12547" max="12547" width="4.7109375" style="90" bestFit="1" customWidth="1"/>
    <col min="12548" max="12548" width="9.7109375" style="90" bestFit="1" customWidth="1"/>
    <col min="12549" max="12549" width="10" style="90" bestFit="1" customWidth="1"/>
    <col min="12550" max="12550" width="8.85546875" style="90" bestFit="1" customWidth="1"/>
    <col min="12551" max="12551" width="22.85546875" style="90" customWidth="1"/>
    <col min="12552" max="12552" width="59.7109375" style="90" bestFit="1" customWidth="1"/>
    <col min="12553" max="12553" width="57.85546875" style="90" bestFit="1" customWidth="1"/>
    <col min="12554" max="12554" width="35.28515625" style="90" bestFit="1" customWidth="1"/>
    <col min="12555" max="12555" width="28.140625" style="90" bestFit="1" customWidth="1"/>
    <col min="12556" max="12556" width="33.140625" style="90" bestFit="1" customWidth="1"/>
    <col min="12557" max="12557" width="26" style="90" bestFit="1" customWidth="1"/>
    <col min="12558" max="12558" width="19.140625" style="90" bestFit="1" customWidth="1"/>
    <col min="12559" max="12559" width="10.42578125" style="90" customWidth="1"/>
    <col min="12560" max="12560" width="11.85546875" style="90" customWidth="1"/>
    <col min="12561" max="12561" width="14.7109375" style="90" customWidth="1"/>
    <col min="12562" max="12562" width="9" style="90" bestFit="1" customWidth="1"/>
    <col min="12563" max="12802" width="9.140625" style="90"/>
    <col min="12803" max="12803" width="4.7109375" style="90" bestFit="1" customWidth="1"/>
    <col min="12804" max="12804" width="9.7109375" style="90" bestFit="1" customWidth="1"/>
    <col min="12805" max="12805" width="10" style="90" bestFit="1" customWidth="1"/>
    <col min="12806" max="12806" width="8.85546875" style="90" bestFit="1" customWidth="1"/>
    <col min="12807" max="12807" width="22.85546875" style="90" customWidth="1"/>
    <col min="12808" max="12808" width="59.7109375" style="90" bestFit="1" customWidth="1"/>
    <col min="12809" max="12809" width="57.85546875" style="90" bestFit="1" customWidth="1"/>
    <col min="12810" max="12810" width="35.28515625" style="90" bestFit="1" customWidth="1"/>
    <col min="12811" max="12811" width="28.140625" style="90" bestFit="1" customWidth="1"/>
    <col min="12812" max="12812" width="33.140625" style="90" bestFit="1" customWidth="1"/>
    <col min="12813" max="12813" width="26" style="90" bestFit="1" customWidth="1"/>
    <col min="12814" max="12814" width="19.140625" style="90" bestFit="1" customWidth="1"/>
    <col min="12815" max="12815" width="10.42578125" style="90" customWidth="1"/>
    <col min="12816" max="12816" width="11.85546875" style="90" customWidth="1"/>
    <col min="12817" max="12817" width="14.7109375" style="90" customWidth="1"/>
    <col min="12818" max="12818" width="9" style="90" bestFit="1" customWidth="1"/>
    <col min="12819" max="13058" width="9.140625" style="90"/>
    <col min="13059" max="13059" width="4.7109375" style="90" bestFit="1" customWidth="1"/>
    <col min="13060" max="13060" width="9.7109375" style="90" bestFit="1" customWidth="1"/>
    <col min="13061" max="13061" width="10" style="90" bestFit="1" customWidth="1"/>
    <col min="13062" max="13062" width="8.85546875" style="90" bestFit="1" customWidth="1"/>
    <col min="13063" max="13063" width="22.85546875" style="90" customWidth="1"/>
    <col min="13064" max="13064" width="59.7109375" style="90" bestFit="1" customWidth="1"/>
    <col min="13065" max="13065" width="57.85546875" style="90" bestFit="1" customWidth="1"/>
    <col min="13066" max="13066" width="35.28515625" style="90" bestFit="1" customWidth="1"/>
    <col min="13067" max="13067" width="28.140625" style="90" bestFit="1" customWidth="1"/>
    <col min="13068" max="13068" width="33.140625" style="90" bestFit="1" customWidth="1"/>
    <col min="13069" max="13069" width="26" style="90" bestFit="1" customWidth="1"/>
    <col min="13070" max="13070" width="19.140625" style="90" bestFit="1" customWidth="1"/>
    <col min="13071" max="13071" width="10.42578125" style="90" customWidth="1"/>
    <col min="13072" max="13072" width="11.85546875" style="90" customWidth="1"/>
    <col min="13073" max="13073" width="14.7109375" style="90" customWidth="1"/>
    <col min="13074" max="13074" width="9" style="90" bestFit="1" customWidth="1"/>
    <col min="13075" max="13314" width="9.140625" style="90"/>
    <col min="13315" max="13315" width="4.7109375" style="90" bestFit="1" customWidth="1"/>
    <col min="13316" max="13316" width="9.7109375" style="90" bestFit="1" customWidth="1"/>
    <col min="13317" max="13317" width="10" style="90" bestFit="1" customWidth="1"/>
    <col min="13318" max="13318" width="8.85546875" style="90" bestFit="1" customWidth="1"/>
    <col min="13319" max="13319" width="22.85546875" style="90" customWidth="1"/>
    <col min="13320" max="13320" width="59.7109375" style="90" bestFit="1" customWidth="1"/>
    <col min="13321" max="13321" width="57.85546875" style="90" bestFit="1" customWidth="1"/>
    <col min="13322" max="13322" width="35.28515625" style="90" bestFit="1" customWidth="1"/>
    <col min="13323" max="13323" width="28.140625" style="90" bestFit="1" customWidth="1"/>
    <col min="13324" max="13324" width="33.140625" style="90" bestFit="1" customWidth="1"/>
    <col min="13325" max="13325" width="26" style="90" bestFit="1" customWidth="1"/>
    <col min="13326" max="13326" width="19.140625" style="90" bestFit="1" customWidth="1"/>
    <col min="13327" max="13327" width="10.42578125" style="90" customWidth="1"/>
    <col min="13328" max="13328" width="11.85546875" style="90" customWidth="1"/>
    <col min="13329" max="13329" width="14.7109375" style="90" customWidth="1"/>
    <col min="13330" max="13330" width="9" style="90" bestFit="1" customWidth="1"/>
    <col min="13331" max="13570" width="9.140625" style="90"/>
    <col min="13571" max="13571" width="4.7109375" style="90" bestFit="1" customWidth="1"/>
    <col min="13572" max="13572" width="9.7109375" style="90" bestFit="1" customWidth="1"/>
    <col min="13573" max="13573" width="10" style="90" bestFit="1" customWidth="1"/>
    <col min="13574" max="13574" width="8.85546875" style="90" bestFit="1" customWidth="1"/>
    <col min="13575" max="13575" width="22.85546875" style="90" customWidth="1"/>
    <col min="13576" max="13576" width="59.7109375" style="90" bestFit="1" customWidth="1"/>
    <col min="13577" max="13577" width="57.85546875" style="90" bestFit="1" customWidth="1"/>
    <col min="13578" max="13578" width="35.28515625" style="90" bestFit="1" customWidth="1"/>
    <col min="13579" max="13579" width="28.140625" style="90" bestFit="1" customWidth="1"/>
    <col min="13580" max="13580" width="33.140625" style="90" bestFit="1" customWidth="1"/>
    <col min="13581" max="13581" width="26" style="90" bestFit="1" customWidth="1"/>
    <col min="13582" max="13582" width="19.140625" style="90" bestFit="1" customWidth="1"/>
    <col min="13583" max="13583" width="10.42578125" style="90" customWidth="1"/>
    <col min="13584" max="13584" width="11.85546875" style="90" customWidth="1"/>
    <col min="13585" max="13585" width="14.7109375" style="90" customWidth="1"/>
    <col min="13586" max="13586" width="9" style="90" bestFit="1" customWidth="1"/>
    <col min="13587" max="13826" width="9.140625" style="90"/>
    <col min="13827" max="13827" width="4.7109375" style="90" bestFit="1" customWidth="1"/>
    <col min="13828" max="13828" width="9.7109375" style="90" bestFit="1" customWidth="1"/>
    <col min="13829" max="13829" width="10" style="90" bestFit="1" customWidth="1"/>
    <col min="13830" max="13830" width="8.85546875" style="90" bestFit="1" customWidth="1"/>
    <col min="13831" max="13831" width="22.85546875" style="90" customWidth="1"/>
    <col min="13832" max="13832" width="59.7109375" style="90" bestFit="1" customWidth="1"/>
    <col min="13833" max="13833" width="57.85546875" style="90" bestFit="1" customWidth="1"/>
    <col min="13834" max="13834" width="35.28515625" style="90" bestFit="1" customWidth="1"/>
    <col min="13835" max="13835" width="28.140625" style="90" bestFit="1" customWidth="1"/>
    <col min="13836" max="13836" width="33.140625" style="90" bestFit="1" customWidth="1"/>
    <col min="13837" max="13837" width="26" style="90" bestFit="1" customWidth="1"/>
    <col min="13838" max="13838" width="19.140625" style="90" bestFit="1" customWidth="1"/>
    <col min="13839" max="13839" width="10.42578125" style="90" customWidth="1"/>
    <col min="13840" max="13840" width="11.85546875" style="90" customWidth="1"/>
    <col min="13841" max="13841" width="14.7109375" style="90" customWidth="1"/>
    <col min="13842" max="13842" width="9" style="90" bestFit="1" customWidth="1"/>
    <col min="13843" max="14082" width="9.140625" style="90"/>
    <col min="14083" max="14083" width="4.7109375" style="90" bestFit="1" customWidth="1"/>
    <col min="14084" max="14084" width="9.7109375" style="90" bestFit="1" customWidth="1"/>
    <col min="14085" max="14085" width="10" style="90" bestFit="1" customWidth="1"/>
    <col min="14086" max="14086" width="8.85546875" style="90" bestFit="1" customWidth="1"/>
    <col min="14087" max="14087" width="22.85546875" style="90" customWidth="1"/>
    <col min="14088" max="14088" width="59.7109375" style="90" bestFit="1" customWidth="1"/>
    <col min="14089" max="14089" width="57.85546875" style="90" bestFit="1" customWidth="1"/>
    <col min="14090" max="14090" width="35.28515625" style="90" bestFit="1" customWidth="1"/>
    <col min="14091" max="14091" width="28.140625" style="90" bestFit="1" customWidth="1"/>
    <col min="14092" max="14092" width="33.140625" style="90" bestFit="1" customWidth="1"/>
    <col min="14093" max="14093" width="26" style="90" bestFit="1" customWidth="1"/>
    <col min="14094" max="14094" width="19.140625" style="90" bestFit="1" customWidth="1"/>
    <col min="14095" max="14095" width="10.42578125" style="90" customWidth="1"/>
    <col min="14096" max="14096" width="11.85546875" style="90" customWidth="1"/>
    <col min="14097" max="14097" width="14.7109375" style="90" customWidth="1"/>
    <col min="14098" max="14098" width="9" style="90" bestFit="1" customWidth="1"/>
    <col min="14099" max="14338" width="9.140625" style="90"/>
    <col min="14339" max="14339" width="4.7109375" style="90" bestFit="1" customWidth="1"/>
    <col min="14340" max="14340" width="9.7109375" style="90" bestFit="1" customWidth="1"/>
    <col min="14341" max="14341" width="10" style="90" bestFit="1" customWidth="1"/>
    <col min="14342" max="14342" width="8.85546875" style="90" bestFit="1" customWidth="1"/>
    <col min="14343" max="14343" width="22.85546875" style="90" customWidth="1"/>
    <col min="14344" max="14344" width="59.7109375" style="90" bestFit="1" customWidth="1"/>
    <col min="14345" max="14345" width="57.85546875" style="90" bestFit="1" customWidth="1"/>
    <col min="14346" max="14346" width="35.28515625" style="90" bestFit="1" customWidth="1"/>
    <col min="14347" max="14347" width="28.140625" style="90" bestFit="1" customWidth="1"/>
    <col min="14348" max="14348" width="33.140625" style="90" bestFit="1" customWidth="1"/>
    <col min="14349" max="14349" width="26" style="90" bestFit="1" customWidth="1"/>
    <col min="14350" max="14350" width="19.140625" style="90" bestFit="1" customWidth="1"/>
    <col min="14351" max="14351" width="10.42578125" style="90" customWidth="1"/>
    <col min="14352" max="14352" width="11.85546875" style="90" customWidth="1"/>
    <col min="14353" max="14353" width="14.7109375" style="90" customWidth="1"/>
    <col min="14354" max="14354" width="9" style="90" bestFit="1" customWidth="1"/>
    <col min="14355" max="14594" width="9.140625" style="90"/>
    <col min="14595" max="14595" width="4.7109375" style="90" bestFit="1" customWidth="1"/>
    <col min="14596" max="14596" width="9.7109375" style="90" bestFit="1" customWidth="1"/>
    <col min="14597" max="14597" width="10" style="90" bestFit="1" customWidth="1"/>
    <col min="14598" max="14598" width="8.85546875" style="90" bestFit="1" customWidth="1"/>
    <col min="14599" max="14599" width="22.85546875" style="90" customWidth="1"/>
    <col min="14600" max="14600" width="59.7109375" style="90" bestFit="1" customWidth="1"/>
    <col min="14601" max="14601" width="57.85546875" style="90" bestFit="1" customWidth="1"/>
    <col min="14602" max="14602" width="35.28515625" style="90" bestFit="1" customWidth="1"/>
    <col min="14603" max="14603" width="28.140625" style="90" bestFit="1" customWidth="1"/>
    <col min="14604" max="14604" width="33.140625" style="90" bestFit="1" customWidth="1"/>
    <col min="14605" max="14605" width="26" style="90" bestFit="1" customWidth="1"/>
    <col min="14606" max="14606" width="19.140625" style="90" bestFit="1" customWidth="1"/>
    <col min="14607" max="14607" width="10.42578125" style="90" customWidth="1"/>
    <col min="14608" max="14608" width="11.85546875" style="90" customWidth="1"/>
    <col min="14609" max="14609" width="14.7109375" style="90" customWidth="1"/>
    <col min="14610" max="14610" width="9" style="90" bestFit="1" customWidth="1"/>
    <col min="14611" max="14850" width="9.140625" style="90"/>
    <col min="14851" max="14851" width="4.7109375" style="90" bestFit="1" customWidth="1"/>
    <col min="14852" max="14852" width="9.7109375" style="90" bestFit="1" customWidth="1"/>
    <col min="14853" max="14853" width="10" style="90" bestFit="1" customWidth="1"/>
    <col min="14854" max="14854" width="8.85546875" style="90" bestFit="1" customWidth="1"/>
    <col min="14855" max="14855" width="22.85546875" style="90" customWidth="1"/>
    <col min="14856" max="14856" width="59.7109375" style="90" bestFit="1" customWidth="1"/>
    <col min="14857" max="14857" width="57.85546875" style="90" bestFit="1" customWidth="1"/>
    <col min="14858" max="14858" width="35.28515625" style="90" bestFit="1" customWidth="1"/>
    <col min="14859" max="14859" width="28.140625" style="90" bestFit="1" customWidth="1"/>
    <col min="14860" max="14860" width="33.140625" style="90" bestFit="1" customWidth="1"/>
    <col min="14861" max="14861" width="26" style="90" bestFit="1" customWidth="1"/>
    <col min="14862" max="14862" width="19.140625" style="90" bestFit="1" customWidth="1"/>
    <col min="14863" max="14863" width="10.42578125" style="90" customWidth="1"/>
    <col min="14864" max="14864" width="11.85546875" style="90" customWidth="1"/>
    <col min="14865" max="14865" width="14.7109375" style="90" customWidth="1"/>
    <col min="14866" max="14866" width="9" style="90" bestFit="1" customWidth="1"/>
    <col min="14867" max="15106" width="9.140625" style="90"/>
    <col min="15107" max="15107" width="4.7109375" style="90" bestFit="1" customWidth="1"/>
    <col min="15108" max="15108" width="9.7109375" style="90" bestFit="1" customWidth="1"/>
    <col min="15109" max="15109" width="10" style="90" bestFit="1" customWidth="1"/>
    <col min="15110" max="15110" width="8.85546875" style="90" bestFit="1" customWidth="1"/>
    <col min="15111" max="15111" width="22.85546875" style="90" customWidth="1"/>
    <col min="15112" max="15112" width="59.7109375" style="90" bestFit="1" customWidth="1"/>
    <col min="15113" max="15113" width="57.85546875" style="90" bestFit="1" customWidth="1"/>
    <col min="15114" max="15114" width="35.28515625" style="90" bestFit="1" customWidth="1"/>
    <col min="15115" max="15115" width="28.140625" style="90" bestFit="1" customWidth="1"/>
    <col min="15116" max="15116" width="33.140625" style="90" bestFit="1" customWidth="1"/>
    <col min="15117" max="15117" width="26" style="90" bestFit="1" customWidth="1"/>
    <col min="15118" max="15118" width="19.140625" style="90" bestFit="1" customWidth="1"/>
    <col min="15119" max="15119" width="10.42578125" style="90" customWidth="1"/>
    <col min="15120" max="15120" width="11.85546875" style="90" customWidth="1"/>
    <col min="15121" max="15121" width="14.7109375" style="90" customWidth="1"/>
    <col min="15122" max="15122" width="9" style="90" bestFit="1" customWidth="1"/>
    <col min="15123" max="15362" width="9.140625" style="90"/>
    <col min="15363" max="15363" width="4.7109375" style="90" bestFit="1" customWidth="1"/>
    <col min="15364" max="15364" width="9.7109375" style="90" bestFit="1" customWidth="1"/>
    <col min="15365" max="15365" width="10" style="90" bestFit="1" customWidth="1"/>
    <col min="15366" max="15366" width="8.85546875" style="90" bestFit="1" customWidth="1"/>
    <col min="15367" max="15367" width="22.85546875" style="90" customWidth="1"/>
    <col min="15368" max="15368" width="59.7109375" style="90" bestFit="1" customWidth="1"/>
    <col min="15369" max="15369" width="57.85546875" style="90" bestFit="1" customWidth="1"/>
    <col min="15370" max="15370" width="35.28515625" style="90" bestFit="1" customWidth="1"/>
    <col min="15371" max="15371" width="28.140625" style="90" bestFit="1" customWidth="1"/>
    <col min="15372" max="15372" width="33.140625" style="90" bestFit="1" customWidth="1"/>
    <col min="15373" max="15373" width="26" style="90" bestFit="1" customWidth="1"/>
    <col min="15374" max="15374" width="19.140625" style="90" bestFit="1" customWidth="1"/>
    <col min="15375" max="15375" width="10.42578125" style="90" customWidth="1"/>
    <col min="15376" max="15376" width="11.85546875" style="90" customWidth="1"/>
    <col min="15377" max="15377" width="14.7109375" style="90" customWidth="1"/>
    <col min="15378" max="15378" width="9" style="90" bestFit="1" customWidth="1"/>
    <col min="15379" max="15618" width="9.140625" style="90"/>
    <col min="15619" max="15619" width="4.7109375" style="90" bestFit="1" customWidth="1"/>
    <col min="15620" max="15620" width="9.7109375" style="90" bestFit="1" customWidth="1"/>
    <col min="15621" max="15621" width="10" style="90" bestFit="1" customWidth="1"/>
    <col min="15622" max="15622" width="8.85546875" style="90" bestFit="1" customWidth="1"/>
    <col min="15623" max="15623" width="22.85546875" style="90" customWidth="1"/>
    <col min="15624" max="15624" width="59.7109375" style="90" bestFit="1" customWidth="1"/>
    <col min="15625" max="15625" width="57.85546875" style="90" bestFit="1" customWidth="1"/>
    <col min="15626" max="15626" width="35.28515625" style="90" bestFit="1" customWidth="1"/>
    <col min="15627" max="15627" width="28.140625" style="90" bestFit="1" customWidth="1"/>
    <col min="15628" max="15628" width="33.140625" style="90" bestFit="1" customWidth="1"/>
    <col min="15629" max="15629" width="26" style="90" bestFit="1" customWidth="1"/>
    <col min="15630" max="15630" width="19.140625" style="90" bestFit="1" customWidth="1"/>
    <col min="15631" max="15631" width="10.42578125" style="90" customWidth="1"/>
    <col min="15632" max="15632" width="11.85546875" style="90" customWidth="1"/>
    <col min="15633" max="15633" width="14.7109375" style="90" customWidth="1"/>
    <col min="15634" max="15634" width="9" style="90" bestFit="1" customWidth="1"/>
    <col min="15635" max="15874" width="9.140625" style="90"/>
    <col min="15875" max="15875" width="4.7109375" style="90" bestFit="1" customWidth="1"/>
    <col min="15876" max="15876" width="9.7109375" style="90" bestFit="1" customWidth="1"/>
    <col min="15877" max="15877" width="10" style="90" bestFit="1" customWidth="1"/>
    <col min="15878" max="15878" width="8.85546875" style="90" bestFit="1" customWidth="1"/>
    <col min="15879" max="15879" width="22.85546875" style="90" customWidth="1"/>
    <col min="15880" max="15880" width="59.7109375" style="90" bestFit="1" customWidth="1"/>
    <col min="15881" max="15881" width="57.85546875" style="90" bestFit="1" customWidth="1"/>
    <col min="15882" max="15882" width="35.28515625" style="90" bestFit="1" customWidth="1"/>
    <col min="15883" max="15883" width="28.140625" style="90" bestFit="1" customWidth="1"/>
    <col min="15884" max="15884" width="33.140625" style="90" bestFit="1" customWidth="1"/>
    <col min="15885" max="15885" width="26" style="90" bestFit="1" customWidth="1"/>
    <col min="15886" max="15886" width="19.140625" style="90" bestFit="1" customWidth="1"/>
    <col min="15887" max="15887" width="10.42578125" style="90" customWidth="1"/>
    <col min="15888" max="15888" width="11.85546875" style="90" customWidth="1"/>
    <col min="15889" max="15889" width="14.7109375" style="90" customWidth="1"/>
    <col min="15890" max="15890" width="9" style="90" bestFit="1" customWidth="1"/>
    <col min="15891" max="16130" width="9.140625" style="90"/>
    <col min="16131" max="16131" width="4.7109375" style="90" bestFit="1" customWidth="1"/>
    <col min="16132" max="16132" width="9.7109375" style="90" bestFit="1" customWidth="1"/>
    <col min="16133" max="16133" width="10" style="90" bestFit="1" customWidth="1"/>
    <col min="16134" max="16134" width="8.85546875" style="90" bestFit="1" customWidth="1"/>
    <col min="16135" max="16135" width="22.85546875" style="90" customWidth="1"/>
    <col min="16136" max="16136" width="59.7109375" style="90" bestFit="1" customWidth="1"/>
    <col min="16137" max="16137" width="57.85546875" style="90" bestFit="1" customWidth="1"/>
    <col min="16138" max="16138" width="35.28515625" style="90" bestFit="1" customWidth="1"/>
    <col min="16139" max="16139" width="28.140625" style="90" bestFit="1" customWidth="1"/>
    <col min="16140" max="16140" width="33.140625" style="90" bestFit="1" customWidth="1"/>
    <col min="16141" max="16141" width="26" style="90" bestFit="1" customWidth="1"/>
    <col min="16142" max="16142" width="19.140625" style="90" bestFit="1" customWidth="1"/>
    <col min="16143" max="16143" width="10.42578125" style="90" customWidth="1"/>
    <col min="16144" max="16144" width="11.85546875" style="90" customWidth="1"/>
    <col min="16145" max="16145" width="14.7109375" style="90" customWidth="1"/>
    <col min="16146" max="16146" width="9" style="90" bestFit="1" customWidth="1"/>
    <col min="16147" max="16384" width="9.140625" style="90"/>
  </cols>
  <sheetData>
    <row r="1" spans="1:20" ht="18.75" x14ac:dyDescent="0.3">
      <c r="A1" s="111"/>
    </row>
    <row r="2" spans="1:20" s="118" customFormat="1" ht="15.75" customHeight="1" x14ac:dyDescent="0.25">
      <c r="A2" s="1047" t="s">
        <v>3483</v>
      </c>
      <c r="B2" s="1047"/>
      <c r="C2" s="1047"/>
      <c r="D2" s="1047"/>
      <c r="E2" s="1047"/>
      <c r="F2" s="1047"/>
      <c r="G2" s="1047"/>
      <c r="H2" s="1047"/>
      <c r="I2" s="1047"/>
      <c r="J2" s="1047"/>
      <c r="K2" s="1047"/>
      <c r="L2" s="1047"/>
      <c r="M2" s="1047"/>
      <c r="N2" s="1047"/>
      <c r="O2" s="1047"/>
      <c r="P2" s="1047"/>
      <c r="Q2" s="1047"/>
      <c r="R2" s="1047"/>
    </row>
    <row r="4" spans="1:20" s="94" customFormat="1" ht="47.25" customHeight="1" x14ac:dyDescent="0.25">
      <c r="A4" s="1043" t="s">
        <v>0</v>
      </c>
      <c r="B4" s="787" t="s">
        <v>1</v>
      </c>
      <c r="C4" s="787" t="s">
        <v>2</v>
      </c>
      <c r="D4" s="787" t="s">
        <v>3</v>
      </c>
      <c r="E4" s="1043" t="s">
        <v>4</v>
      </c>
      <c r="F4" s="1043" t="s">
        <v>5</v>
      </c>
      <c r="G4" s="1043" t="s">
        <v>6</v>
      </c>
      <c r="H4" s="787" t="s">
        <v>7</v>
      </c>
      <c r="I4" s="787"/>
      <c r="J4" s="1043" t="s">
        <v>8</v>
      </c>
      <c r="K4" s="787" t="s">
        <v>9</v>
      </c>
      <c r="L4" s="631"/>
      <c r="M4" s="786" t="s">
        <v>416</v>
      </c>
      <c r="N4" s="786"/>
      <c r="O4" s="786" t="s">
        <v>11</v>
      </c>
      <c r="P4" s="786"/>
      <c r="Q4" s="1043" t="s">
        <v>12</v>
      </c>
      <c r="R4" s="787" t="s">
        <v>13</v>
      </c>
      <c r="S4" s="93"/>
    </row>
    <row r="5" spans="1:20" s="94" customFormat="1" ht="35.25" customHeight="1" x14ac:dyDescent="0.2">
      <c r="A5" s="1043"/>
      <c r="B5" s="787"/>
      <c r="C5" s="787"/>
      <c r="D5" s="787"/>
      <c r="E5" s="1043"/>
      <c r="F5" s="1043"/>
      <c r="G5" s="1043"/>
      <c r="H5" s="468" t="s">
        <v>14</v>
      </c>
      <c r="I5" s="468" t="s">
        <v>15</v>
      </c>
      <c r="J5" s="1043"/>
      <c r="K5" s="468">
        <v>2018</v>
      </c>
      <c r="L5" s="468">
        <v>2019</v>
      </c>
      <c r="M5" s="469">
        <v>2018</v>
      </c>
      <c r="N5" s="469">
        <v>2019</v>
      </c>
      <c r="O5" s="469">
        <v>2018</v>
      </c>
      <c r="P5" s="469">
        <v>2019</v>
      </c>
      <c r="Q5" s="1043"/>
      <c r="R5" s="787"/>
      <c r="S5" s="93"/>
    </row>
    <row r="6" spans="1:20" s="94" customFormat="1" ht="15.75" customHeight="1" x14ac:dyDescent="0.2">
      <c r="A6" s="502" t="s">
        <v>16</v>
      </c>
      <c r="B6" s="468" t="s">
        <v>17</v>
      </c>
      <c r="C6" s="468" t="s">
        <v>18</v>
      </c>
      <c r="D6" s="468" t="s">
        <v>19</v>
      </c>
      <c r="E6" s="502" t="s">
        <v>20</v>
      </c>
      <c r="F6" s="502" t="s">
        <v>21</v>
      </c>
      <c r="G6" s="502" t="s">
        <v>22</v>
      </c>
      <c r="H6" s="468" t="s">
        <v>23</v>
      </c>
      <c r="I6" s="468" t="s">
        <v>24</v>
      </c>
      <c r="J6" s="502" t="s">
        <v>25</v>
      </c>
      <c r="K6" s="468" t="s">
        <v>26</v>
      </c>
      <c r="L6" s="468" t="s">
        <v>27</v>
      </c>
      <c r="M6" s="471" t="s">
        <v>28</v>
      </c>
      <c r="N6" s="471" t="s">
        <v>29</v>
      </c>
      <c r="O6" s="471" t="s">
        <v>30</v>
      </c>
      <c r="P6" s="471" t="s">
        <v>31</v>
      </c>
      <c r="Q6" s="502" t="s">
        <v>32</v>
      </c>
      <c r="R6" s="468" t="s">
        <v>33</v>
      </c>
      <c r="S6" s="93"/>
    </row>
    <row r="7" spans="1:20" s="96" customFormat="1" ht="166.5" customHeight="1" x14ac:dyDescent="0.25">
      <c r="A7" s="103">
        <v>1</v>
      </c>
      <c r="B7" s="103">
        <v>1</v>
      </c>
      <c r="C7" s="103">
        <v>4</v>
      </c>
      <c r="D7" s="104">
        <v>5</v>
      </c>
      <c r="E7" s="108" t="s">
        <v>417</v>
      </c>
      <c r="F7" s="89" t="s">
        <v>418</v>
      </c>
      <c r="G7" s="104" t="s">
        <v>62</v>
      </c>
      <c r="H7" s="105" t="s">
        <v>109</v>
      </c>
      <c r="I7" s="106" t="s">
        <v>200</v>
      </c>
      <c r="J7" s="104" t="s">
        <v>419</v>
      </c>
      <c r="K7" s="105" t="s">
        <v>420</v>
      </c>
      <c r="L7" s="105"/>
      <c r="M7" s="107">
        <v>91440</v>
      </c>
      <c r="N7" s="107"/>
      <c r="O7" s="107">
        <v>91440</v>
      </c>
      <c r="P7" s="107"/>
      <c r="Q7" s="104" t="s">
        <v>421</v>
      </c>
      <c r="R7" s="104" t="s">
        <v>422</v>
      </c>
      <c r="S7" s="95"/>
    </row>
    <row r="8" spans="1:20" s="96" customFormat="1" ht="144" customHeight="1" x14ac:dyDescent="0.25">
      <c r="A8" s="103">
        <v>2</v>
      </c>
      <c r="B8" s="103">
        <v>1</v>
      </c>
      <c r="C8" s="103">
        <v>4</v>
      </c>
      <c r="D8" s="104">
        <v>2</v>
      </c>
      <c r="E8" s="108" t="s">
        <v>423</v>
      </c>
      <c r="F8" s="89" t="s">
        <v>424</v>
      </c>
      <c r="G8" s="104" t="s">
        <v>143</v>
      </c>
      <c r="H8" s="105" t="s">
        <v>109</v>
      </c>
      <c r="I8" s="106" t="s">
        <v>110</v>
      </c>
      <c r="J8" s="104" t="s">
        <v>425</v>
      </c>
      <c r="K8" s="105" t="s">
        <v>426</v>
      </c>
      <c r="L8" s="105"/>
      <c r="M8" s="107">
        <v>11080</v>
      </c>
      <c r="N8" s="107"/>
      <c r="O8" s="107">
        <v>11080</v>
      </c>
      <c r="P8" s="107"/>
      <c r="Q8" s="104" t="s">
        <v>421</v>
      </c>
      <c r="R8" s="104" t="s">
        <v>422</v>
      </c>
      <c r="S8" s="95"/>
    </row>
    <row r="9" spans="1:20" s="11" customFormat="1" ht="224.25" customHeight="1" x14ac:dyDescent="0.25">
      <c r="A9" s="9">
        <v>3</v>
      </c>
      <c r="B9" s="9" t="s">
        <v>427</v>
      </c>
      <c r="C9" s="9" t="s">
        <v>428</v>
      </c>
      <c r="D9" s="519">
        <v>5</v>
      </c>
      <c r="E9" s="546" t="s">
        <v>446</v>
      </c>
      <c r="F9" s="520" t="s">
        <v>429</v>
      </c>
      <c r="G9" s="519" t="s">
        <v>325</v>
      </c>
      <c r="H9" s="528" t="s">
        <v>109</v>
      </c>
      <c r="I9" s="13" t="s">
        <v>447</v>
      </c>
      <c r="J9" s="519" t="s">
        <v>430</v>
      </c>
      <c r="K9" s="528" t="s">
        <v>431</v>
      </c>
      <c r="L9" s="528"/>
      <c r="M9" s="529">
        <v>27000</v>
      </c>
      <c r="N9" s="529"/>
      <c r="O9" s="529">
        <v>27000</v>
      </c>
      <c r="P9" s="529"/>
      <c r="Q9" s="519" t="s">
        <v>421</v>
      </c>
      <c r="R9" s="519" t="s">
        <v>422</v>
      </c>
      <c r="S9" s="10"/>
    </row>
    <row r="10" spans="1:20" s="97" customFormat="1" ht="201.75" customHeight="1" x14ac:dyDescent="0.25">
      <c r="A10" s="103">
        <v>4</v>
      </c>
      <c r="B10" s="104">
        <v>1</v>
      </c>
      <c r="C10" s="104">
        <v>4</v>
      </c>
      <c r="D10" s="104">
        <v>2</v>
      </c>
      <c r="E10" s="108" t="s">
        <v>448</v>
      </c>
      <c r="F10" s="89" t="s">
        <v>432</v>
      </c>
      <c r="G10" s="104" t="s">
        <v>62</v>
      </c>
      <c r="H10" s="105" t="s">
        <v>109</v>
      </c>
      <c r="I10" s="106" t="s">
        <v>449</v>
      </c>
      <c r="J10" s="104" t="s">
        <v>433</v>
      </c>
      <c r="K10" s="105" t="s">
        <v>434</v>
      </c>
      <c r="L10" s="105"/>
      <c r="M10" s="107">
        <v>88700</v>
      </c>
      <c r="N10" s="107"/>
      <c r="O10" s="107">
        <v>88700</v>
      </c>
      <c r="P10" s="107"/>
      <c r="Q10" s="104" t="s">
        <v>421</v>
      </c>
      <c r="R10" s="104" t="s">
        <v>422</v>
      </c>
      <c r="S10" s="95"/>
    </row>
    <row r="11" spans="1:20" s="96" customFormat="1" ht="195" customHeight="1" x14ac:dyDescent="0.25">
      <c r="A11" s="103">
        <v>5</v>
      </c>
      <c r="B11" s="103">
        <v>1</v>
      </c>
      <c r="C11" s="103">
        <v>4</v>
      </c>
      <c r="D11" s="104">
        <v>5</v>
      </c>
      <c r="E11" s="110" t="s">
        <v>450</v>
      </c>
      <c r="F11" s="89" t="s">
        <v>435</v>
      </c>
      <c r="G11" s="104" t="s">
        <v>436</v>
      </c>
      <c r="H11" s="105" t="s">
        <v>109</v>
      </c>
      <c r="I11" s="106" t="s">
        <v>110</v>
      </c>
      <c r="J11" s="113" t="s">
        <v>437</v>
      </c>
      <c r="K11" s="105" t="s">
        <v>438</v>
      </c>
      <c r="L11" s="105"/>
      <c r="M11" s="114">
        <v>23950</v>
      </c>
      <c r="N11" s="115"/>
      <c r="O11" s="114">
        <v>23950</v>
      </c>
      <c r="P11" s="107"/>
      <c r="Q11" s="104" t="s">
        <v>421</v>
      </c>
      <c r="R11" s="104" t="s">
        <v>422</v>
      </c>
      <c r="S11" s="95"/>
    </row>
    <row r="12" spans="1:20" s="97" customFormat="1" ht="194.25" customHeight="1" x14ac:dyDescent="0.25">
      <c r="A12" s="1042">
        <v>6</v>
      </c>
      <c r="B12" s="1042">
        <v>1</v>
      </c>
      <c r="C12" s="1042">
        <v>4</v>
      </c>
      <c r="D12" s="1042">
        <v>5</v>
      </c>
      <c r="E12" s="1046" t="s">
        <v>439</v>
      </c>
      <c r="F12" s="1042" t="s">
        <v>440</v>
      </c>
      <c r="G12" s="116" t="s">
        <v>441</v>
      </c>
      <c r="H12" s="1042" t="s">
        <v>109</v>
      </c>
      <c r="I12" s="116" t="s">
        <v>442</v>
      </c>
      <c r="J12" s="1042" t="s">
        <v>443</v>
      </c>
      <c r="K12" s="1042" t="s">
        <v>130</v>
      </c>
      <c r="L12" s="1042"/>
      <c r="M12" s="1044">
        <v>77165.38</v>
      </c>
      <c r="N12" s="1044"/>
      <c r="O12" s="1045">
        <v>77165.38</v>
      </c>
      <c r="P12" s="1044"/>
      <c r="Q12" s="1042" t="s">
        <v>444</v>
      </c>
      <c r="R12" s="1042" t="s">
        <v>445</v>
      </c>
      <c r="T12" s="98"/>
    </row>
    <row r="13" spans="1:20" s="97" customFormat="1" ht="177" customHeight="1" x14ac:dyDescent="0.25">
      <c r="A13" s="1042"/>
      <c r="B13" s="1042"/>
      <c r="C13" s="1042"/>
      <c r="D13" s="1042"/>
      <c r="E13" s="1046"/>
      <c r="F13" s="1042"/>
      <c r="G13" s="116" t="s">
        <v>143</v>
      </c>
      <c r="H13" s="1042"/>
      <c r="I13" s="116">
        <v>60</v>
      </c>
      <c r="J13" s="1042"/>
      <c r="K13" s="1042"/>
      <c r="L13" s="1042"/>
      <c r="M13" s="1044"/>
      <c r="N13" s="1044"/>
      <c r="O13" s="1045"/>
      <c r="P13" s="1044"/>
      <c r="Q13" s="1042"/>
      <c r="R13" s="1042"/>
    </row>
    <row r="14" spans="1:20" s="97" customFormat="1" ht="21.75" customHeight="1" x14ac:dyDescent="0.25">
      <c r="A14" s="68"/>
      <c r="B14" s="19"/>
      <c r="C14" s="19"/>
      <c r="D14" s="19"/>
      <c r="E14" s="19"/>
      <c r="F14" s="19"/>
      <c r="G14" s="19"/>
      <c r="H14" s="19"/>
      <c r="I14" s="19"/>
      <c r="J14" s="19"/>
      <c r="K14" s="19"/>
      <c r="L14" s="19"/>
      <c r="M14" s="185"/>
      <c r="N14" s="20"/>
      <c r="O14" s="20"/>
      <c r="P14" s="20"/>
      <c r="Q14" s="19"/>
      <c r="R14" s="19"/>
    </row>
    <row r="15" spans="1:20" s="97" customFormat="1" x14ac:dyDescent="0.25">
      <c r="F15" s="117"/>
      <c r="M15" s="526"/>
      <c r="N15" s="757" t="s">
        <v>618</v>
      </c>
      <c r="O15" s="757"/>
      <c r="P15" s="757" t="s">
        <v>619</v>
      </c>
      <c r="Q15" s="758"/>
    </row>
    <row r="16" spans="1:20" s="97" customFormat="1" x14ac:dyDescent="0.25">
      <c r="F16" s="117"/>
      <c r="M16" s="526"/>
      <c r="N16" s="568" t="s">
        <v>620</v>
      </c>
      <c r="O16" s="464" t="s">
        <v>621</v>
      </c>
      <c r="P16" s="485" t="s">
        <v>620</v>
      </c>
      <c r="Q16" s="464" t="s">
        <v>621</v>
      </c>
    </row>
    <row r="17" spans="6:17" s="97" customFormat="1" x14ac:dyDescent="0.25">
      <c r="F17" s="117"/>
      <c r="M17" s="556"/>
      <c r="N17" s="569">
        <v>5</v>
      </c>
      <c r="O17" s="179">
        <v>242170</v>
      </c>
      <c r="P17" s="180">
        <v>1</v>
      </c>
      <c r="Q17" s="184">
        <v>77165.38</v>
      </c>
    </row>
    <row r="18" spans="6:17" s="97" customFormat="1" x14ac:dyDescent="0.25">
      <c r="F18" s="117"/>
      <c r="M18" s="98"/>
      <c r="N18" s="98"/>
      <c r="O18" s="98"/>
      <c r="P18" s="98"/>
    </row>
    <row r="19" spans="6:17" s="97" customFormat="1" x14ac:dyDescent="0.25">
      <c r="F19" s="117"/>
      <c r="M19" s="98"/>
      <c r="N19" s="98"/>
      <c r="O19" s="98"/>
      <c r="P19" s="98"/>
    </row>
    <row r="20" spans="6:17" s="97" customFormat="1" x14ac:dyDescent="0.25">
      <c r="F20" s="117"/>
      <c r="M20" s="98"/>
      <c r="N20" s="98"/>
      <c r="O20" s="98"/>
      <c r="P20" s="98"/>
    </row>
    <row r="21" spans="6:17" s="97" customFormat="1" x14ac:dyDescent="0.25">
      <c r="F21" s="117"/>
      <c r="M21" s="98"/>
      <c r="N21" s="98"/>
      <c r="O21" s="98"/>
      <c r="P21" s="98"/>
    </row>
    <row r="22" spans="6:17" s="97" customFormat="1" x14ac:dyDescent="0.25">
      <c r="F22" s="117"/>
      <c r="M22" s="98"/>
      <c r="N22" s="98"/>
      <c r="O22" s="98"/>
      <c r="P22" s="98"/>
    </row>
    <row r="23" spans="6:17" s="97" customFormat="1" x14ac:dyDescent="0.25">
      <c r="F23" s="117"/>
      <c r="M23" s="98"/>
      <c r="N23" s="98"/>
      <c r="O23" s="98"/>
      <c r="P23" s="98"/>
    </row>
    <row r="24" spans="6:17" s="97" customFormat="1" x14ac:dyDescent="0.25">
      <c r="F24" s="117"/>
      <c r="M24" s="98"/>
      <c r="N24" s="98"/>
      <c r="O24" s="98"/>
      <c r="P24" s="98"/>
    </row>
    <row r="25" spans="6:17" s="97" customFormat="1" x14ac:dyDescent="0.25">
      <c r="F25" s="117"/>
      <c r="M25" s="98"/>
      <c r="N25" s="98"/>
      <c r="O25" s="98"/>
      <c r="P25" s="98"/>
    </row>
    <row r="26" spans="6:17" s="97" customFormat="1" x14ac:dyDescent="0.25">
      <c r="F26" s="117"/>
      <c r="M26" s="98"/>
      <c r="N26" s="98"/>
      <c r="O26" s="98"/>
      <c r="P26" s="98"/>
    </row>
    <row r="27" spans="6:17" s="97" customFormat="1" x14ac:dyDescent="0.25">
      <c r="F27" s="117"/>
      <c r="M27" s="98"/>
      <c r="N27" s="98"/>
      <c r="O27" s="98"/>
      <c r="P27" s="98"/>
    </row>
    <row r="28" spans="6:17" s="97" customFormat="1" x14ac:dyDescent="0.25">
      <c r="F28" s="117"/>
      <c r="M28" s="98"/>
      <c r="N28" s="98"/>
      <c r="O28" s="98"/>
      <c r="P28" s="98"/>
    </row>
    <row r="29" spans="6:17" s="97" customFormat="1" x14ac:dyDescent="0.25">
      <c r="F29" s="117"/>
      <c r="M29" s="98"/>
      <c r="N29" s="98"/>
      <c r="O29" s="98"/>
      <c r="P29" s="98"/>
    </row>
    <row r="30" spans="6:17" s="97" customFormat="1" x14ac:dyDescent="0.25">
      <c r="F30" s="117"/>
      <c r="M30" s="98"/>
      <c r="N30" s="98"/>
      <c r="O30" s="98"/>
      <c r="P30" s="98"/>
    </row>
    <row r="31" spans="6:17" s="97" customFormat="1" x14ac:dyDescent="0.25">
      <c r="F31" s="117"/>
      <c r="M31" s="98"/>
      <c r="N31" s="98"/>
      <c r="O31" s="98"/>
      <c r="P31" s="98"/>
    </row>
    <row r="32" spans="6:17" s="97" customFormat="1" x14ac:dyDescent="0.25">
      <c r="F32" s="117"/>
      <c r="M32" s="98"/>
      <c r="N32" s="98"/>
      <c r="O32" s="98"/>
      <c r="P32" s="98"/>
    </row>
    <row r="33" spans="6:16" s="97" customFormat="1" x14ac:dyDescent="0.25">
      <c r="F33" s="117"/>
      <c r="M33" s="98"/>
      <c r="N33" s="98"/>
      <c r="O33" s="98"/>
      <c r="P33" s="98"/>
    </row>
    <row r="34" spans="6:16" s="97" customFormat="1" x14ac:dyDescent="0.25">
      <c r="F34" s="117"/>
      <c r="M34" s="98"/>
      <c r="N34" s="98"/>
      <c r="O34" s="98"/>
      <c r="P34" s="98"/>
    </row>
    <row r="35" spans="6:16" s="97" customFormat="1" x14ac:dyDescent="0.25">
      <c r="F35" s="117"/>
      <c r="M35" s="98"/>
      <c r="N35" s="98"/>
      <c r="O35" s="98"/>
      <c r="P35" s="98"/>
    </row>
    <row r="36" spans="6:16" s="97" customFormat="1" x14ac:dyDescent="0.25">
      <c r="F36" s="117"/>
      <c r="M36" s="98"/>
      <c r="N36" s="98"/>
      <c r="O36" s="98"/>
      <c r="P36" s="98"/>
    </row>
    <row r="37" spans="6:16" s="97" customFormat="1" x14ac:dyDescent="0.25">
      <c r="F37" s="117"/>
      <c r="M37" s="98"/>
      <c r="N37" s="98"/>
      <c r="O37" s="98"/>
      <c r="P37" s="98"/>
    </row>
    <row r="38" spans="6:16" s="97" customFormat="1" x14ac:dyDescent="0.25">
      <c r="F38" s="117"/>
      <c r="M38" s="98"/>
      <c r="N38" s="98"/>
      <c r="O38" s="98"/>
      <c r="P38" s="98"/>
    </row>
    <row r="39" spans="6:16" s="97" customFormat="1" x14ac:dyDescent="0.25">
      <c r="F39" s="117"/>
      <c r="M39" s="98"/>
      <c r="N39" s="98"/>
      <c r="O39" s="98"/>
      <c r="P39" s="98"/>
    </row>
    <row r="40" spans="6:16" s="97" customFormat="1" x14ac:dyDescent="0.25">
      <c r="F40" s="117"/>
      <c r="M40" s="98"/>
      <c r="N40" s="98"/>
      <c r="O40" s="98"/>
      <c r="P40" s="98"/>
    </row>
    <row r="41" spans="6:16" s="97" customFormat="1" x14ac:dyDescent="0.25">
      <c r="F41" s="117"/>
      <c r="M41" s="98"/>
      <c r="N41" s="98"/>
      <c r="O41" s="98"/>
      <c r="P41" s="98"/>
    </row>
    <row r="42" spans="6:16" s="97" customFormat="1" x14ac:dyDescent="0.25">
      <c r="F42" s="117"/>
      <c r="M42" s="98"/>
      <c r="N42" s="98"/>
      <c r="O42" s="98"/>
      <c r="P42" s="98"/>
    </row>
    <row r="43" spans="6:16" s="97" customFormat="1" x14ac:dyDescent="0.25">
      <c r="F43" s="117"/>
      <c r="M43" s="98"/>
      <c r="N43" s="98"/>
      <c r="O43" s="98"/>
      <c r="P43" s="98"/>
    </row>
    <row r="44" spans="6:16" s="97" customFormat="1" x14ac:dyDescent="0.25">
      <c r="F44" s="117"/>
      <c r="M44" s="98"/>
      <c r="N44" s="98"/>
      <c r="O44" s="98"/>
      <c r="P44" s="98"/>
    </row>
    <row r="45" spans="6:16" s="97" customFormat="1" x14ac:dyDescent="0.25">
      <c r="F45" s="117"/>
      <c r="M45" s="98"/>
      <c r="N45" s="98"/>
      <c r="O45" s="98"/>
      <c r="P45" s="98"/>
    </row>
    <row r="46" spans="6:16" s="97" customFormat="1" x14ac:dyDescent="0.25">
      <c r="F46" s="117"/>
      <c r="M46" s="98"/>
      <c r="N46" s="98"/>
      <c r="O46" s="98"/>
      <c r="P46" s="98"/>
    </row>
    <row r="47" spans="6:16" s="97" customFormat="1" x14ac:dyDescent="0.25">
      <c r="F47" s="117"/>
      <c r="M47" s="98"/>
      <c r="N47" s="98"/>
      <c r="O47" s="98"/>
      <c r="P47" s="98"/>
    </row>
    <row r="48" spans="6:16" s="97" customFormat="1" x14ac:dyDescent="0.25">
      <c r="F48" s="117"/>
      <c r="M48" s="98"/>
      <c r="N48" s="98"/>
      <c r="O48" s="98"/>
      <c r="P48" s="98"/>
    </row>
    <row r="49" spans="6:16" s="97" customFormat="1" x14ac:dyDescent="0.25">
      <c r="F49" s="117"/>
      <c r="M49" s="98"/>
      <c r="N49" s="98"/>
      <c r="O49" s="98"/>
      <c r="P49" s="98"/>
    </row>
    <row r="50" spans="6:16" s="97" customFormat="1" x14ac:dyDescent="0.25">
      <c r="F50" s="117"/>
      <c r="M50" s="98"/>
      <c r="N50" s="98"/>
      <c r="O50" s="98"/>
      <c r="P50" s="98"/>
    </row>
    <row r="51" spans="6:16" s="97" customFormat="1" x14ac:dyDescent="0.25">
      <c r="F51" s="117"/>
      <c r="M51" s="98"/>
      <c r="N51" s="98"/>
      <c r="O51" s="98"/>
      <c r="P51" s="98"/>
    </row>
    <row r="52" spans="6:16" s="97" customFormat="1" x14ac:dyDescent="0.25">
      <c r="F52" s="117"/>
      <c r="M52" s="98"/>
      <c r="N52" s="98"/>
      <c r="O52" s="98"/>
      <c r="P52" s="98"/>
    </row>
    <row r="53" spans="6:16" s="97" customFormat="1" x14ac:dyDescent="0.25">
      <c r="F53" s="117"/>
      <c r="M53" s="98"/>
      <c r="N53" s="98"/>
      <c r="O53" s="98"/>
      <c r="P53" s="98"/>
    </row>
    <row r="54" spans="6:16" s="97" customFormat="1" x14ac:dyDescent="0.25">
      <c r="F54" s="117"/>
      <c r="M54" s="98"/>
      <c r="N54" s="98"/>
      <c r="O54" s="98"/>
      <c r="P54" s="98"/>
    </row>
    <row r="55" spans="6:16" s="97" customFormat="1" x14ac:dyDescent="0.25">
      <c r="F55" s="117"/>
      <c r="M55" s="98"/>
      <c r="N55" s="98"/>
      <c r="O55" s="98"/>
      <c r="P55" s="98"/>
    </row>
    <row r="56" spans="6:16" s="97" customFormat="1" x14ac:dyDescent="0.25">
      <c r="F56" s="117"/>
      <c r="M56" s="98"/>
      <c r="N56" s="98"/>
      <c r="O56" s="98"/>
      <c r="P56" s="98"/>
    </row>
    <row r="57" spans="6:16" s="97" customFormat="1" x14ac:dyDescent="0.25">
      <c r="F57" s="117"/>
      <c r="M57" s="98"/>
      <c r="N57" s="98"/>
      <c r="O57" s="98"/>
      <c r="P57" s="98"/>
    </row>
    <row r="58" spans="6:16" s="97" customFormat="1" x14ac:dyDescent="0.25">
      <c r="F58" s="117"/>
      <c r="M58" s="98"/>
      <c r="N58" s="98"/>
      <c r="O58" s="98"/>
      <c r="P58" s="98"/>
    </row>
    <row r="59" spans="6:16" s="97" customFormat="1" x14ac:dyDescent="0.25">
      <c r="F59" s="117"/>
      <c r="M59" s="98"/>
      <c r="N59" s="98"/>
      <c r="O59" s="98"/>
      <c r="P59" s="98"/>
    </row>
    <row r="60" spans="6:16" s="97" customFormat="1" x14ac:dyDescent="0.25">
      <c r="F60" s="117"/>
      <c r="M60" s="98"/>
      <c r="N60" s="98"/>
      <c r="O60" s="98"/>
      <c r="P60" s="98"/>
    </row>
    <row r="61" spans="6:16" s="97" customFormat="1" x14ac:dyDescent="0.25">
      <c r="F61" s="117"/>
      <c r="M61" s="98"/>
      <c r="N61" s="98"/>
      <c r="O61" s="98"/>
      <c r="P61" s="98"/>
    </row>
    <row r="62" spans="6:16" s="97" customFormat="1" x14ac:dyDescent="0.25">
      <c r="F62" s="117"/>
      <c r="M62" s="98"/>
      <c r="N62" s="98"/>
      <c r="O62" s="98"/>
      <c r="P62" s="98"/>
    </row>
    <row r="63" spans="6:16" s="97" customFormat="1" x14ac:dyDescent="0.25">
      <c r="F63" s="117"/>
      <c r="M63" s="98"/>
      <c r="N63" s="98"/>
      <c r="O63" s="98"/>
      <c r="P63" s="98"/>
    </row>
    <row r="64" spans="6:16" s="97" customFormat="1" x14ac:dyDescent="0.25">
      <c r="F64" s="117"/>
      <c r="M64" s="98"/>
      <c r="N64" s="98"/>
      <c r="O64" s="98"/>
      <c r="P64" s="98"/>
    </row>
    <row r="65" spans="6:16" s="97" customFormat="1" x14ac:dyDescent="0.25">
      <c r="F65" s="117"/>
      <c r="M65" s="98"/>
      <c r="N65" s="98"/>
      <c r="O65" s="98"/>
      <c r="P65" s="98"/>
    </row>
    <row r="66" spans="6:16" s="97" customFormat="1" x14ac:dyDescent="0.25">
      <c r="F66" s="117"/>
      <c r="M66" s="98"/>
      <c r="N66" s="98"/>
      <c r="O66" s="98"/>
      <c r="P66" s="98"/>
    </row>
    <row r="67" spans="6:16" s="97" customFormat="1" x14ac:dyDescent="0.25">
      <c r="F67" s="117"/>
      <c r="M67" s="98"/>
      <c r="N67" s="98"/>
      <c r="O67" s="98"/>
      <c r="P67" s="98"/>
    </row>
    <row r="68" spans="6:16" s="97" customFormat="1" x14ac:dyDescent="0.25">
      <c r="F68" s="117"/>
      <c r="M68" s="98"/>
      <c r="N68" s="98"/>
      <c r="O68" s="98"/>
      <c r="P68" s="98"/>
    </row>
    <row r="69" spans="6:16" s="97" customFormat="1" x14ac:dyDescent="0.25">
      <c r="F69" s="117"/>
      <c r="M69" s="98"/>
      <c r="N69" s="98"/>
      <c r="O69" s="98"/>
      <c r="P69" s="98"/>
    </row>
    <row r="70" spans="6:16" s="97" customFormat="1" x14ac:dyDescent="0.25">
      <c r="F70" s="117"/>
      <c r="M70" s="98"/>
      <c r="N70" s="98"/>
      <c r="O70" s="98"/>
      <c r="P70" s="98"/>
    </row>
    <row r="71" spans="6:16" s="97" customFormat="1" x14ac:dyDescent="0.25">
      <c r="F71" s="117"/>
      <c r="M71" s="98"/>
      <c r="N71" s="98"/>
      <c r="O71" s="98"/>
      <c r="P71" s="98"/>
    </row>
    <row r="72" spans="6:16" s="97" customFormat="1" x14ac:dyDescent="0.25">
      <c r="F72" s="117"/>
      <c r="M72" s="98"/>
      <c r="N72" s="98"/>
      <c r="O72" s="98"/>
      <c r="P72" s="98"/>
    </row>
    <row r="73" spans="6:16" s="97" customFormat="1" x14ac:dyDescent="0.25">
      <c r="F73" s="117"/>
      <c r="M73" s="98"/>
      <c r="N73" s="98"/>
      <c r="O73" s="98"/>
      <c r="P73" s="98"/>
    </row>
    <row r="74" spans="6:16" s="97" customFormat="1" x14ac:dyDescent="0.25">
      <c r="F74" s="117"/>
      <c r="M74" s="98"/>
      <c r="N74" s="98"/>
      <c r="O74" s="98"/>
      <c r="P74" s="98"/>
    </row>
    <row r="75" spans="6:16" s="97" customFormat="1" x14ac:dyDescent="0.25">
      <c r="F75" s="117"/>
      <c r="M75" s="98"/>
      <c r="N75" s="98"/>
      <c r="O75" s="98"/>
      <c r="P75" s="98"/>
    </row>
    <row r="76" spans="6:16" s="97" customFormat="1" x14ac:dyDescent="0.25">
      <c r="F76" s="117"/>
      <c r="M76" s="98"/>
      <c r="N76" s="98"/>
      <c r="O76" s="98"/>
      <c r="P76" s="98"/>
    </row>
    <row r="77" spans="6:16" s="97" customFormat="1" x14ac:dyDescent="0.25">
      <c r="F77" s="117"/>
      <c r="M77" s="98"/>
      <c r="N77" s="98"/>
      <c r="O77" s="98"/>
      <c r="P77" s="98"/>
    </row>
    <row r="78" spans="6:16" s="97" customFormat="1" x14ac:dyDescent="0.25">
      <c r="F78" s="117"/>
      <c r="M78" s="98"/>
      <c r="N78" s="98"/>
      <c r="O78" s="98"/>
      <c r="P78" s="98"/>
    </row>
    <row r="79" spans="6:16" s="97" customFormat="1" x14ac:dyDescent="0.25">
      <c r="F79" s="117"/>
      <c r="M79" s="98"/>
      <c r="N79" s="98"/>
      <c r="O79" s="98"/>
      <c r="P79" s="98"/>
    </row>
    <row r="80" spans="6:16" s="97" customFormat="1" x14ac:dyDescent="0.25">
      <c r="F80" s="117"/>
      <c r="M80" s="98"/>
      <c r="N80" s="98"/>
      <c r="O80" s="98"/>
      <c r="P80" s="98"/>
    </row>
    <row r="81" spans="6:16" s="97" customFormat="1" x14ac:dyDescent="0.25">
      <c r="F81" s="117"/>
      <c r="M81" s="98"/>
      <c r="N81" s="98"/>
      <c r="O81" s="98"/>
      <c r="P81" s="98"/>
    </row>
    <row r="82" spans="6:16" s="97" customFormat="1" x14ac:dyDescent="0.25">
      <c r="F82" s="117"/>
      <c r="M82" s="98"/>
      <c r="N82" s="98"/>
      <c r="O82" s="98"/>
      <c r="P82" s="98"/>
    </row>
    <row r="83" spans="6:16" s="97" customFormat="1" x14ac:dyDescent="0.25">
      <c r="F83" s="117"/>
      <c r="M83" s="98"/>
      <c r="N83" s="98"/>
      <c r="O83" s="98"/>
      <c r="P83" s="98"/>
    </row>
    <row r="84" spans="6:16" s="97" customFormat="1" x14ac:dyDescent="0.25">
      <c r="F84" s="117"/>
      <c r="M84" s="98"/>
      <c r="N84" s="98"/>
      <c r="O84" s="98"/>
      <c r="P84" s="98"/>
    </row>
    <row r="85" spans="6:16" s="97" customFormat="1" x14ac:dyDescent="0.25">
      <c r="F85" s="117"/>
      <c r="M85" s="98"/>
      <c r="N85" s="98"/>
      <c r="O85" s="98"/>
      <c r="P85" s="98"/>
    </row>
    <row r="86" spans="6:16" s="97" customFormat="1" x14ac:dyDescent="0.25">
      <c r="F86" s="117"/>
      <c r="M86" s="98"/>
      <c r="N86" s="98"/>
      <c r="O86" s="98"/>
      <c r="P86" s="98"/>
    </row>
    <row r="87" spans="6:16" s="97" customFormat="1" x14ac:dyDescent="0.25">
      <c r="F87" s="117"/>
      <c r="M87" s="98"/>
      <c r="N87" s="98"/>
      <c r="O87" s="98"/>
      <c r="P87" s="98"/>
    </row>
    <row r="88" spans="6:16" s="97" customFormat="1" x14ac:dyDescent="0.25">
      <c r="F88" s="117"/>
      <c r="M88" s="98"/>
      <c r="N88" s="98"/>
      <c r="O88" s="98"/>
      <c r="P88" s="98"/>
    </row>
    <row r="89" spans="6:16" s="97" customFormat="1" x14ac:dyDescent="0.25">
      <c r="F89" s="117"/>
      <c r="M89" s="98"/>
      <c r="N89" s="98"/>
      <c r="O89" s="98"/>
      <c r="P89" s="98"/>
    </row>
    <row r="90" spans="6:16" s="97" customFormat="1" x14ac:dyDescent="0.25">
      <c r="F90" s="117"/>
      <c r="M90" s="98"/>
      <c r="N90" s="98"/>
      <c r="O90" s="98"/>
      <c r="P90" s="98"/>
    </row>
    <row r="91" spans="6:16" s="97" customFormat="1" x14ac:dyDescent="0.25">
      <c r="F91" s="117"/>
      <c r="M91" s="98"/>
      <c r="N91" s="98"/>
      <c r="O91" s="98"/>
      <c r="P91" s="98"/>
    </row>
    <row r="92" spans="6:16" s="97" customFormat="1" x14ac:dyDescent="0.25">
      <c r="F92" s="117"/>
      <c r="M92" s="98"/>
      <c r="N92" s="98"/>
      <c r="O92" s="98"/>
      <c r="P92" s="98"/>
    </row>
    <row r="93" spans="6:16" s="97" customFormat="1" x14ac:dyDescent="0.25">
      <c r="F93" s="117"/>
      <c r="M93" s="98"/>
      <c r="N93" s="98"/>
      <c r="O93" s="98"/>
      <c r="P93" s="98"/>
    </row>
    <row r="94" spans="6:16" s="97" customFormat="1" x14ac:dyDescent="0.25">
      <c r="F94" s="117"/>
      <c r="M94" s="98"/>
      <c r="N94" s="98"/>
      <c r="O94" s="98"/>
      <c r="P94" s="98"/>
    </row>
    <row r="95" spans="6:16" s="97" customFormat="1" x14ac:dyDescent="0.25">
      <c r="F95" s="117"/>
      <c r="M95" s="98"/>
      <c r="N95" s="98"/>
      <c r="O95" s="98"/>
      <c r="P95" s="98"/>
    </row>
    <row r="96" spans="6:16" s="97" customFormat="1" x14ac:dyDescent="0.25">
      <c r="F96" s="117"/>
      <c r="M96" s="98"/>
      <c r="N96" s="98"/>
      <c r="O96" s="98"/>
      <c r="P96" s="98"/>
    </row>
    <row r="97" spans="6:16" s="97" customFormat="1" x14ac:dyDescent="0.25">
      <c r="F97" s="117"/>
      <c r="M97" s="98"/>
      <c r="N97" s="98"/>
      <c r="O97" s="98"/>
      <c r="P97" s="98"/>
    </row>
    <row r="98" spans="6:16" s="97" customFormat="1" x14ac:dyDescent="0.25">
      <c r="F98" s="117"/>
      <c r="M98" s="98"/>
      <c r="N98" s="98"/>
      <c r="O98" s="98"/>
      <c r="P98" s="98"/>
    </row>
    <row r="99" spans="6:16" s="97" customFormat="1" x14ac:dyDescent="0.25">
      <c r="F99" s="117"/>
      <c r="M99" s="98"/>
      <c r="N99" s="98"/>
      <c r="O99" s="98"/>
      <c r="P99" s="98"/>
    </row>
    <row r="100" spans="6:16" s="97" customFormat="1" x14ac:dyDescent="0.25">
      <c r="F100" s="117"/>
      <c r="M100" s="98"/>
      <c r="N100" s="98"/>
      <c r="O100" s="98"/>
      <c r="P100" s="98"/>
    </row>
    <row r="101" spans="6:16" s="97" customFormat="1" x14ac:dyDescent="0.25">
      <c r="F101" s="117"/>
      <c r="M101" s="98"/>
      <c r="N101" s="98"/>
      <c r="O101" s="98"/>
      <c r="P101" s="98"/>
    </row>
    <row r="102" spans="6:16" s="97" customFormat="1" x14ac:dyDescent="0.25">
      <c r="F102" s="117"/>
      <c r="M102" s="98"/>
      <c r="N102" s="98"/>
      <c r="O102" s="98"/>
      <c r="P102" s="98"/>
    </row>
    <row r="103" spans="6:16" s="97" customFormat="1" x14ac:dyDescent="0.25">
      <c r="F103" s="117"/>
      <c r="M103" s="98"/>
      <c r="N103" s="98"/>
      <c r="O103" s="98"/>
      <c r="P103" s="98"/>
    </row>
    <row r="104" spans="6:16" s="97" customFormat="1" x14ac:dyDescent="0.25">
      <c r="F104" s="117"/>
      <c r="M104" s="98"/>
      <c r="N104" s="98"/>
      <c r="O104" s="98"/>
      <c r="P104" s="98"/>
    </row>
    <row r="105" spans="6:16" s="97" customFormat="1" x14ac:dyDescent="0.25">
      <c r="F105" s="117"/>
      <c r="M105" s="98"/>
      <c r="N105" s="98"/>
      <c r="O105" s="98"/>
      <c r="P105" s="98"/>
    </row>
    <row r="106" spans="6:16" s="97" customFormat="1" x14ac:dyDescent="0.25">
      <c r="F106" s="117"/>
      <c r="M106" s="98"/>
      <c r="N106" s="98"/>
      <c r="O106" s="98"/>
      <c r="P106" s="98"/>
    </row>
    <row r="107" spans="6:16" s="97" customFormat="1" x14ac:dyDescent="0.25">
      <c r="F107" s="117"/>
      <c r="M107" s="98"/>
      <c r="N107" s="98"/>
      <c r="O107" s="98"/>
      <c r="P107" s="98"/>
    </row>
    <row r="108" spans="6:16" s="97" customFormat="1" x14ac:dyDescent="0.25">
      <c r="F108" s="117"/>
      <c r="M108" s="98"/>
      <c r="N108" s="98"/>
      <c r="O108" s="98"/>
      <c r="P108" s="98"/>
    </row>
    <row r="109" spans="6:16" s="97" customFormat="1" x14ac:dyDescent="0.25">
      <c r="F109" s="117"/>
      <c r="M109" s="98"/>
      <c r="N109" s="98"/>
      <c r="O109" s="98"/>
      <c r="P109" s="98"/>
    </row>
    <row r="110" spans="6:16" s="97" customFormat="1" x14ac:dyDescent="0.25">
      <c r="F110" s="117"/>
      <c r="M110" s="98"/>
      <c r="N110" s="98"/>
      <c r="O110" s="98"/>
      <c r="P110" s="98"/>
    </row>
    <row r="111" spans="6:16" s="97" customFormat="1" x14ac:dyDescent="0.25">
      <c r="F111" s="117"/>
      <c r="M111" s="98"/>
      <c r="N111" s="98"/>
      <c r="O111" s="98"/>
      <c r="P111" s="98"/>
    </row>
    <row r="112" spans="6:16" s="97" customFormat="1" x14ac:dyDescent="0.25">
      <c r="F112" s="117"/>
      <c r="M112" s="98"/>
      <c r="N112" s="98"/>
      <c r="O112" s="98"/>
      <c r="P112" s="98"/>
    </row>
    <row r="113" spans="6:16" s="97" customFormat="1" x14ac:dyDescent="0.25">
      <c r="F113" s="117"/>
      <c r="M113" s="98"/>
      <c r="N113" s="98"/>
      <c r="O113" s="98"/>
      <c r="P113" s="98"/>
    </row>
    <row r="114" spans="6:16" s="97" customFormat="1" x14ac:dyDescent="0.25">
      <c r="F114" s="117"/>
      <c r="M114" s="98"/>
      <c r="N114" s="98"/>
      <c r="O114" s="98"/>
      <c r="P114" s="98"/>
    </row>
    <row r="115" spans="6:16" s="97" customFormat="1" x14ac:dyDescent="0.25">
      <c r="F115" s="117"/>
      <c r="M115" s="98"/>
      <c r="N115" s="98"/>
      <c r="O115" s="98"/>
      <c r="P115" s="98"/>
    </row>
    <row r="116" spans="6:16" s="97" customFormat="1" x14ac:dyDescent="0.25">
      <c r="F116" s="117"/>
      <c r="M116" s="98"/>
      <c r="N116" s="98"/>
      <c r="O116" s="98"/>
      <c r="P116" s="98"/>
    </row>
    <row r="117" spans="6:16" s="97" customFormat="1" x14ac:dyDescent="0.25">
      <c r="F117" s="117"/>
      <c r="M117" s="98"/>
      <c r="N117" s="98"/>
      <c r="O117" s="98"/>
      <c r="P117" s="98"/>
    </row>
    <row r="118" spans="6:16" s="97" customFormat="1" x14ac:dyDescent="0.25">
      <c r="F118" s="117"/>
      <c r="M118" s="98"/>
      <c r="N118" s="98"/>
      <c r="O118" s="98"/>
      <c r="P118" s="98"/>
    </row>
    <row r="119" spans="6:16" s="97" customFormat="1" x14ac:dyDescent="0.25">
      <c r="F119" s="117"/>
      <c r="M119" s="98"/>
      <c r="N119" s="98"/>
      <c r="O119" s="98"/>
      <c r="P119" s="98"/>
    </row>
    <row r="120" spans="6:16" s="97" customFormat="1" x14ac:dyDescent="0.25">
      <c r="F120" s="117"/>
      <c r="M120" s="98"/>
      <c r="N120" s="98"/>
      <c r="O120" s="98"/>
      <c r="P120" s="98"/>
    </row>
    <row r="121" spans="6:16" s="97" customFormat="1" x14ac:dyDescent="0.25">
      <c r="F121" s="117"/>
      <c r="M121" s="98"/>
      <c r="N121" s="98"/>
      <c r="O121" s="98"/>
      <c r="P121" s="98"/>
    </row>
    <row r="122" spans="6:16" s="97" customFormat="1" x14ac:dyDescent="0.25">
      <c r="F122" s="117"/>
      <c r="M122" s="98"/>
      <c r="N122" s="98"/>
      <c r="O122" s="98"/>
      <c r="P122" s="98"/>
    </row>
    <row r="123" spans="6:16" s="97" customFormat="1" x14ac:dyDescent="0.25">
      <c r="F123" s="117"/>
      <c r="M123" s="98"/>
      <c r="N123" s="98"/>
      <c r="O123" s="98"/>
      <c r="P123" s="98"/>
    </row>
    <row r="124" spans="6:16" s="97" customFormat="1" x14ac:dyDescent="0.25">
      <c r="F124" s="117"/>
      <c r="M124" s="98"/>
      <c r="N124" s="98"/>
      <c r="O124" s="98"/>
      <c r="P124" s="98"/>
    </row>
    <row r="125" spans="6:16" s="97" customFormat="1" x14ac:dyDescent="0.25">
      <c r="F125" s="117"/>
      <c r="M125" s="98"/>
      <c r="N125" s="98"/>
      <c r="O125" s="98"/>
      <c r="P125" s="98"/>
    </row>
    <row r="126" spans="6:16" s="97" customFormat="1" x14ac:dyDescent="0.25">
      <c r="F126" s="117"/>
      <c r="M126" s="98"/>
      <c r="N126" s="98"/>
      <c r="O126" s="98"/>
      <c r="P126" s="98"/>
    </row>
    <row r="127" spans="6:16" s="97" customFormat="1" x14ac:dyDescent="0.25">
      <c r="F127" s="117"/>
      <c r="M127" s="98"/>
      <c r="N127" s="98"/>
      <c r="O127" s="98"/>
      <c r="P127" s="98"/>
    </row>
    <row r="128" spans="6:16" s="97" customFormat="1" x14ac:dyDescent="0.25">
      <c r="F128" s="117"/>
      <c r="M128" s="98"/>
      <c r="N128" s="98"/>
      <c r="O128" s="98"/>
      <c r="P128" s="98"/>
    </row>
    <row r="129" spans="6:16" s="97" customFormat="1" x14ac:dyDescent="0.25">
      <c r="F129" s="117"/>
      <c r="M129" s="98"/>
      <c r="N129" s="98"/>
      <c r="O129" s="98"/>
      <c r="P129" s="98"/>
    </row>
    <row r="130" spans="6:16" s="97" customFormat="1" x14ac:dyDescent="0.25">
      <c r="F130" s="117"/>
      <c r="M130" s="98"/>
      <c r="N130" s="98"/>
      <c r="O130" s="98"/>
      <c r="P130" s="98"/>
    </row>
    <row r="131" spans="6:16" s="97" customFormat="1" x14ac:dyDescent="0.25">
      <c r="F131" s="117"/>
      <c r="M131" s="98"/>
      <c r="N131" s="98"/>
      <c r="O131" s="98"/>
      <c r="P131" s="98"/>
    </row>
    <row r="132" spans="6:16" s="97" customFormat="1" x14ac:dyDescent="0.25">
      <c r="F132" s="117"/>
      <c r="M132" s="98"/>
      <c r="N132" s="98"/>
      <c r="O132" s="98"/>
      <c r="P132" s="98"/>
    </row>
    <row r="133" spans="6:16" s="97" customFormat="1" x14ac:dyDescent="0.25">
      <c r="F133" s="117"/>
      <c r="M133" s="98"/>
      <c r="N133" s="98"/>
      <c r="O133" s="98"/>
      <c r="P133" s="98"/>
    </row>
    <row r="134" spans="6:16" s="97" customFormat="1" x14ac:dyDescent="0.25">
      <c r="F134" s="117"/>
      <c r="M134" s="98"/>
      <c r="N134" s="98"/>
      <c r="O134" s="98"/>
      <c r="P134" s="98"/>
    </row>
    <row r="135" spans="6:16" s="97" customFormat="1" x14ac:dyDescent="0.25">
      <c r="F135" s="117"/>
      <c r="L135" s="90"/>
      <c r="M135" s="98"/>
      <c r="N135" s="98"/>
      <c r="O135" s="98"/>
      <c r="P135" s="98"/>
    </row>
  </sheetData>
  <mergeCells count="33">
    <mergeCell ref="N15:O15"/>
    <mergeCell ref="P15:Q15"/>
    <mergeCell ref="K12:K13"/>
    <mergeCell ref="L12:L13"/>
    <mergeCell ref="A2:R2"/>
    <mergeCell ref="A4:A5"/>
    <mergeCell ref="B4:B5"/>
    <mergeCell ref="C4:C5"/>
    <mergeCell ref="D4:D5"/>
    <mergeCell ref="E4:E5"/>
    <mergeCell ref="F4:F5"/>
    <mergeCell ref="G4:G5"/>
    <mergeCell ref="H4:I4"/>
    <mergeCell ref="J4:J5"/>
    <mergeCell ref="K4:L4"/>
    <mergeCell ref="M4:N4"/>
    <mergeCell ref="A12:A13"/>
    <mergeCell ref="B12:B13"/>
    <mergeCell ref="C12:C13"/>
    <mergeCell ref="D12:D13"/>
    <mergeCell ref="E12:E13"/>
    <mergeCell ref="F12:F13"/>
    <mergeCell ref="H12:H13"/>
    <mergeCell ref="J12:J13"/>
    <mergeCell ref="R4:R5"/>
    <mergeCell ref="O4:P4"/>
    <mergeCell ref="Q4:Q5"/>
    <mergeCell ref="R12:R13"/>
    <mergeCell ref="M12:M13"/>
    <mergeCell ref="N12:N13"/>
    <mergeCell ref="O12:O13"/>
    <mergeCell ref="P12:P13"/>
    <mergeCell ref="Q12:Q1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S182"/>
  <sheetViews>
    <sheetView zoomScale="70" zoomScaleNormal="70" workbookViewId="0">
      <selection activeCell="A3" sqref="A3"/>
    </sheetView>
  </sheetViews>
  <sheetFormatPr defaultRowHeight="15" x14ac:dyDescent="0.25"/>
  <cols>
    <col min="1" max="1" width="4.7109375" customWidth="1"/>
    <col min="2" max="2" width="8.85546875" customWidth="1"/>
    <col min="3" max="3" width="7.140625" customWidth="1"/>
    <col min="4" max="4" width="9.7109375" customWidth="1"/>
    <col min="5" max="5" width="19" customWidth="1"/>
    <col min="6" max="6" width="58" style="25" customWidth="1"/>
    <col min="7" max="7" width="16.7109375" style="26" customWidth="1"/>
    <col min="8" max="8" width="16" customWidth="1"/>
    <col min="9" max="9" width="10.42578125" customWidth="1"/>
    <col min="10" max="10" width="17.5703125" customWidth="1"/>
    <col min="11" max="11" width="8.7109375" customWidth="1"/>
    <col min="12" max="12" width="14.28515625" customWidth="1"/>
    <col min="13" max="13" width="10.5703125" style="27" customWidth="1"/>
    <col min="14" max="14" width="13.140625" style="27" customWidth="1"/>
    <col min="15" max="16" width="10.5703125" style="27"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5.75" customHeight="1" x14ac:dyDescent="0.25">
      <c r="A2" s="1047" t="s">
        <v>3484</v>
      </c>
      <c r="B2" s="1047"/>
      <c r="C2" s="1047"/>
      <c r="D2" s="1047"/>
      <c r="E2" s="1047"/>
      <c r="F2" s="1047"/>
      <c r="G2" s="1047"/>
      <c r="H2" s="1047"/>
      <c r="I2" s="1047"/>
      <c r="J2" s="1047"/>
      <c r="K2" s="1047"/>
      <c r="L2" s="1047"/>
      <c r="M2" s="1047"/>
      <c r="N2" s="1047"/>
      <c r="O2" s="1047"/>
      <c r="P2" s="1047"/>
      <c r="Q2" s="1047"/>
      <c r="R2" s="1047"/>
    </row>
    <row r="4" spans="1:19" s="2" customFormat="1" ht="47.25" customHeight="1" x14ac:dyDescent="0.25">
      <c r="A4" s="784" t="s">
        <v>0</v>
      </c>
      <c r="B4" s="784" t="s">
        <v>1</v>
      </c>
      <c r="C4" s="784" t="s">
        <v>2</v>
      </c>
      <c r="D4" s="784" t="s">
        <v>3</v>
      </c>
      <c r="E4" s="784" t="s">
        <v>4</v>
      </c>
      <c r="F4" s="784" t="s">
        <v>5</v>
      </c>
      <c r="G4" s="784" t="s">
        <v>6</v>
      </c>
      <c r="H4" s="787" t="s">
        <v>7</v>
      </c>
      <c r="I4" s="787"/>
      <c r="J4" s="784" t="s">
        <v>8</v>
      </c>
      <c r="K4" s="788" t="s">
        <v>9</v>
      </c>
      <c r="L4" s="1054"/>
      <c r="M4" s="786" t="s">
        <v>10</v>
      </c>
      <c r="N4" s="786"/>
      <c r="O4" s="786" t="s">
        <v>11</v>
      </c>
      <c r="P4" s="786"/>
      <c r="Q4" s="784" t="s">
        <v>12</v>
      </c>
      <c r="R4" s="784" t="s">
        <v>13</v>
      </c>
      <c r="S4" s="1"/>
    </row>
    <row r="5" spans="1:19" s="2" customFormat="1" ht="35.25" customHeight="1" x14ac:dyDescent="0.2">
      <c r="A5" s="785"/>
      <c r="B5" s="785"/>
      <c r="C5" s="785"/>
      <c r="D5" s="785"/>
      <c r="E5" s="785"/>
      <c r="F5" s="785"/>
      <c r="G5" s="785"/>
      <c r="H5" s="467" t="s">
        <v>14</v>
      </c>
      <c r="I5" s="467" t="s">
        <v>15</v>
      </c>
      <c r="J5" s="785"/>
      <c r="K5" s="468">
        <v>2018</v>
      </c>
      <c r="L5" s="468">
        <v>2019</v>
      </c>
      <c r="M5" s="469">
        <v>2018</v>
      </c>
      <c r="N5" s="469">
        <v>2019</v>
      </c>
      <c r="O5" s="469">
        <v>2018</v>
      </c>
      <c r="P5" s="469">
        <v>2019</v>
      </c>
      <c r="Q5" s="785"/>
      <c r="R5" s="785"/>
      <c r="S5" s="1"/>
    </row>
    <row r="6" spans="1:19" s="2" customFormat="1" ht="15.75" customHeight="1" x14ac:dyDescent="0.2">
      <c r="A6" s="467" t="s">
        <v>16</v>
      </c>
      <c r="B6" s="467" t="s">
        <v>17</v>
      </c>
      <c r="C6" s="467" t="s">
        <v>18</v>
      </c>
      <c r="D6" s="467" t="s">
        <v>19</v>
      </c>
      <c r="E6" s="467" t="s">
        <v>20</v>
      </c>
      <c r="F6" s="467" t="s">
        <v>21</v>
      </c>
      <c r="G6" s="467" t="s">
        <v>22</v>
      </c>
      <c r="H6" s="467" t="s">
        <v>23</v>
      </c>
      <c r="I6" s="467" t="s">
        <v>24</v>
      </c>
      <c r="J6" s="467" t="s">
        <v>25</v>
      </c>
      <c r="K6" s="468" t="s">
        <v>26</v>
      </c>
      <c r="L6" s="468" t="s">
        <v>27</v>
      </c>
      <c r="M6" s="471" t="s">
        <v>28</v>
      </c>
      <c r="N6" s="471" t="s">
        <v>29</v>
      </c>
      <c r="O6" s="471" t="s">
        <v>30</v>
      </c>
      <c r="P6" s="471" t="s">
        <v>31</v>
      </c>
      <c r="Q6" s="467" t="s">
        <v>32</v>
      </c>
      <c r="R6" s="467" t="s">
        <v>33</v>
      </c>
      <c r="S6" s="1"/>
    </row>
    <row r="7" spans="1:19" s="5" customFormat="1" ht="32.25" customHeight="1" x14ac:dyDescent="0.25">
      <c r="A7" s="682">
        <v>1</v>
      </c>
      <c r="B7" s="722">
        <v>1</v>
      </c>
      <c r="C7" s="722">
        <v>4</v>
      </c>
      <c r="D7" s="731">
        <v>2</v>
      </c>
      <c r="E7" s="989" t="s">
        <v>34</v>
      </c>
      <c r="F7" s="763" t="s">
        <v>35</v>
      </c>
      <c r="G7" s="714" t="s">
        <v>36</v>
      </c>
      <c r="H7" s="51" t="s">
        <v>37</v>
      </c>
      <c r="I7" s="3" t="s">
        <v>38</v>
      </c>
      <c r="J7" s="731" t="s">
        <v>39</v>
      </c>
      <c r="K7" s="740" t="s">
        <v>40</v>
      </c>
      <c r="L7" s="740"/>
      <c r="M7" s="741">
        <v>68632.45</v>
      </c>
      <c r="N7" s="741"/>
      <c r="O7" s="741">
        <v>68632.45</v>
      </c>
      <c r="P7" s="741"/>
      <c r="Q7" s="824" t="s">
        <v>41</v>
      </c>
      <c r="R7" s="824" t="s">
        <v>42</v>
      </c>
      <c r="S7" s="4"/>
    </row>
    <row r="8" spans="1:19" s="5" customFormat="1" ht="77.25" customHeight="1" x14ac:dyDescent="0.25">
      <c r="A8" s="683"/>
      <c r="B8" s="722"/>
      <c r="C8" s="722"/>
      <c r="D8" s="731"/>
      <c r="E8" s="989"/>
      <c r="F8" s="763"/>
      <c r="G8" s="715"/>
      <c r="H8" s="51" t="s">
        <v>43</v>
      </c>
      <c r="I8" s="3" t="s">
        <v>44</v>
      </c>
      <c r="J8" s="731"/>
      <c r="K8" s="740"/>
      <c r="L8" s="740"/>
      <c r="M8" s="741"/>
      <c r="N8" s="741"/>
      <c r="O8" s="741"/>
      <c r="P8" s="741"/>
      <c r="Q8" s="824"/>
      <c r="R8" s="824"/>
      <c r="S8" s="4"/>
    </row>
    <row r="9" spans="1:19" s="5" customFormat="1" ht="24.75" customHeight="1" x14ac:dyDescent="0.25">
      <c r="A9" s="683"/>
      <c r="B9" s="722"/>
      <c r="C9" s="722"/>
      <c r="D9" s="731"/>
      <c r="E9" s="989"/>
      <c r="F9" s="763"/>
      <c r="G9" s="46" t="s">
        <v>45</v>
      </c>
      <c r="H9" s="51" t="s">
        <v>46</v>
      </c>
      <c r="I9" s="47">
        <v>1</v>
      </c>
      <c r="J9" s="731"/>
      <c r="K9" s="740"/>
      <c r="L9" s="740"/>
      <c r="M9" s="741"/>
      <c r="N9" s="741"/>
      <c r="O9" s="741"/>
      <c r="P9" s="741"/>
      <c r="Q9" s="824"/>
      <c r="R9" s="824"/>
      <c r="S9" s="4"/>
    </row>
    <row r="10" spans="1:19" s="5" customFormat="1" ht="24.75" customHeight="1" x14ac:dyDescent="0.25">
      <c r="A10" s="683"/>
      <c r="B10" s="722"/>
      <c r="C10" s="722"/>
      <c r="D10" s="731"/>
      <c r="E10" s="989"/>
      <c r="F10" s="763"/>
      <c r="G10" s="714" t="s">
        <v>47</v>
      </c>
      <c r="H10" s="51" t="s">
        <v>48</v>
      </c>
      <c r="I10" s="47">
        <v>1</v>
      </c>
      <c r="J10" s="731"/>
      <c r="K10" s="740"/>
      <c r="L10" s="740"/>
      <c r="M10" s="741"/>
      <c r="N10" s="741"/>
      <c r="O10" s="741"/>
      <c r="P10" s="741"/>
      <c r="Q10" s="824"/>
      <c r="R10" s="824"/>
      <c r="S10" s="4"/>
    </row>
    <row r="11" spans="1:19" s="5" customFormat="1" ht="24.75" customHeight="1" x14ac:dyDescent="0.25">
      <c r="A11" s="683"/>
      <c r="B11" s="722"/>
      <c r="C11" s="722"/>
      <c r="D11" s="731"/>
      <c r="E11" s="989"/>
      <c r="F11" s="763"/>
      <c r="G11" s="715"/>
      <c r="H11" s="51" t="s">
        <v>49</v>
      </c>
      <c r="I11" s="47">
        <v>1</v>
      </c>
      <c r="J11" s="731"/>
      <c r="K11" s="740"/>
      <c r="L11" s="740"/>
      <c r="M11" s="741"/>
      <c r="N11" s="741"/>
      <c r="O11" s="741"/>
      <c r="P11" s="741"/>
      <c r="Q11" s="824"/>
      <c r="R11" s="824"/>
      <c r="S11" s="4"/>
    </row>
    <row r="12" spans="1:19" s="5" customFormat="1" ht="41.25" customHeight="1" x14ac:dyDescent="0.25">
      <c r="A12" s="683"/>
      <c r="B12" s="722"/>
      <c r="C12" s="722"/>
      <c r="D12" s="731"/>
      <c r="E12" s="989"/>
      <c r="F12" s="763"/>
      <c r="G12" s="714" t="s">
        <v>50</v>
      </c>
      <c r="H12" s="51" t="s">
        <v>51</v>
      </c>
      <c r="I12" s="46" t="s">
        <v>52</v>
      </c>
      <c r="J12" s="731"/>
      <c r="K12" s="740"/>
      <c r="L12" s="740"/>
      <c r="M12" s="741"/>
      <c r="N12" s="741"/>
      <c r="O12" s="741"/>
      <c r="P12" s="741"/>
      <c r="Q12" s="824"/>
      <c r="R12" s="824"/>
      <c r="S12" s="4"/>
    </row>
    <row r="13" spans="1:19" s="5" customFormat="1" ht="107.25" customHeight="1" x14ac:dyDescent="0.25">
      <c r="A13" s="683"/>
      <c r="B13" s="722"/>
      <c r="C13" s="722"/>
      <c r="D13" s="731"/>
      <c r="E13" s="989"/>
      <c r="F13" s="763"/>
      <c r="G13" s="756"/>
      <c r="H13" s="51" t="s">
        <v>53</v>
      </c>
      <c r="I13" s="47">
        <v>4</v>
      </c>
      <c r="J13" s="731"/>
      <c r="K13" s="740"/>
      <c r="L13" s="740"/>
      <c r="M13" s="741"/>
      <c r="N13" s="741"/>
      <c r="O13" s="741"/>
      <c r="P13" s="741"/>
      <c r="Q13" s="824"/>
      <c r="R13" s="824"/>
      <c r="S13" s="4"/>
    </row>
    <row r="14" spans="1:19" s="5" customFormat="1" ht="45" customHeight="1" x14ac:dyDescent="0.25">
      <c r="A14" s="1052"/>
      <c r="B14" s="722"/>
      <c r="C14" s="722"/>
      <c r="D14" s="731"/>
      <c r="E14" s="989"/>
      <c r="F14" s="763"/>
      <c r="G14" s="715"/>
      <c r="H14" s="51" t="s">
        <v>54</v>
      </c>
      <c r="I14" s="3" t="s">
        <v>55</v>
      </c>
      <c r="J14" s="731"/>
      <c r="K14" s="740"/>
      <c r="L14" s="740"/>
      <c r="M14" s="741"/>
      <c r="N14" s="741"/>
      <c r="O14" s="741"/>
      <c r="P14" s="741"/>
      <c r="Q14" s="824"/>
      <c r="R14" s="824"/>
      <c r="S14" s="4"/>
    </row>
    <row r="15" spans="1:19" s="5" customFormat="1" ht="30" customHeight="1" x14ac:dyDescent="0.25">
      <c r="A15" s="1053">
        <v>2</v>
      </c>
      <c r="B15" s="722">
        <v>1</v>
      </c>
      <c r="C15" s="722">
        <v>4</v>
      </c>
      <c r="D15" s="731">
        <v>2</v>
      </c>
      <c r="E15" s="989" t="s">
        <v>56</v>
      </c>
      <c r="F15" s="763" t="s">
        <v>57</v>
      </c>
      <c r="G15" s="729" t="s">
        <v>36</v>
      </c>
      <c r="H15" s="51" t="s">
        <v>37</v>
      </c>
      <c r="I15" s="46">
        <v>1</v>
      </c>
      <c r="J15" s="731" t="s">
        <v>58</v>
      </c>
      <c r="K15" s="740" t="s">
        <v>40</v>
      </c>
      <c r="L15" s="740" t="s">
        <v>59</v>
      </c>
      <c r="M15" s="741">
        <v>13347.24</v>
      </c>
      <c r="N15" s="722"/>
      <c r="O15" s="741">
        <v>13347.24</v>
      </c>
      <c r="P15" s="722"/>
      <c r="Q15" s="731" t="s">
        <v>60</v>
      </c>
      <c r="R15" s="731" t="s">
        <v>42</v>
      </c>
      <c r="S15" s="4"/>
    </row>
    <row r="16" spans="1:19" s="5" customFormat="1" ht="59.25" customHeight="1" x14ac:dyDescent="0.25">
      <c r="A16" s="1053"/>
      <c r="B16" s="722"/>
      <c r="C16" s="722"/>
      <c r="D16" s="731"/>
      <c r="E16" s="989"/>
      <c r="F16" s="763"/>
      <c r="G16" s="795"/>
      <c r="H16" s="51" t="s">
        <v>43</v>
      </c>
      <c r="I16" s="46" t="s">
        <v>61</v>
      </c>
      <c r="J16" s="731"/>
      <c r="K16" s="740"/>
      <c r="L16" s="740"/>
      <c r="M16" s="741"/>
      <c r="N16" s="722"/>
      <c r="O16" s="741"/>
      <c r="P16" s="722"/>
      <c r="Q16" s="731"/>
      <c r="R16" s="731"/>
      <c r="S16" s="4"/>
    </row>
    <row r="17" spans="1:19" s="5" customFormat="1" ht="33" customHeight="1" x14ac:dyDescent="0.25">
      <c r="A17" s="1053"/>
      <c r="B17" s="722"/>
      <c r="C17" s="722"/>
      <c r="D17" s="731"/>
      <c r="E17" s="989"/>
      <c r="F17" s="763"/>
      <c r="G17" s="729" t="s">
        <v>62</v>
      </c>
      <c r="H17" s="51" t="s">
        <v>63</v>
      </c>
      <c r="I17" s="47">
        <v>1</v>
      </c>
      <c r="J17" s="731"/>
      <c r="K17" s="740"/>
      <c r="L17" s="740"/>
      <c r="M17" s="741"/>
      <c r="N17" s="722"/>
      <c r="O17" s="741"/>
      <c r="P17" s="722"/>
      <c r="Q17" s="731"/>
      <c r="R17" s="731"/>
      <c r="S17" s="4"/>
    </row>
    <row r="18" spans="1:19" s="5" customFormat="1" ht="75.75" customHeight="1" x14ac:dyDescent="0.25">
      <c r="A18" s="1053"/>
      <c r="B18" s="722"/>
      <c r="C18" s="722"/>
      <c r="D18" s="731"/>
      <c r="E18" s="989"/>
      <c r="F18" s="763"/>
      <c r="G18" s="795"/>
      <c r="H18" s="51" t="s">
        <v>43</v>
      </c>
      <c r="I18" s="46" t="s">
        <v>61</v>
      </c>
      <c r="J18" s="731"/>
      <c r="K18" s="740"/>
      <c r="L18" s="740"/>
      <c r="M18" s="741"/>
      <c r="N18" s="722"/>
      <c r="O18" s="741"/>
      <c r="P18" s="722"/>
      <c r="Q18" s="731"/>
      <c r="R18" s="731"/>
      <c r="S18" s="4"/>
    </row>
    <row r="19" spans="1:19" s="5" customFormat="1" ht="21" customHeight="1" x14ac:dyDescent="0.25">
      <c r="A19" s="1053"/>
      <c r="B19" s="722"/>
      <c r="C19" s="722"/>
      <c r="D19" s="731"/>
      <c r="E19" s="989"/>
      <c r="F19" s="763"/>
      <c r="G19" s="47" t="s">
        <v>45</v>
      </c>
      <c r="H19" s="51" t="s">
        <v>46</v>
      </c>
      <c r="I19" s="47">
        <v>1</v>
      </c>
      <c r="J19" s="731"/>
      <c r="K19" s="740"/>
      <c r="L19" s="740"/>
      <c r="M19" s="741"/>
      <c r="N19" s="722"/>
      <c r="O19" s="741"/>
      <c r="P19" s="722"/>
      <c r="Q19" s="731"/>
      <c r="R19" s="731"/>
      <c r="S19" s="4"/>
    </row>
    <row r="20" spans="1:19" s="5" customFormat="1" ht="21" customHeight="1" x14ac:dyDescent="0.25">
      <c r="A20" s="1053"/>
      <c r="B20" s="722"/>
      <c r="C20" s="722"/>
      <c r="D20" s="731"/>
      <c r="E20" s="989"/>
      <c r="F20" s="763"/>
      <c r="G20" s="729" t="s">
        <v>47</v>
      </c>
      <c r="H20" s="51" t="s">
        <v>48</v>
      </c>
      <c r="I20" s="47">
        <v>1</v>
      </c>
      <c r="J20" s="731"/>
      <c r="K20" s="740"/>
      <c r="L20" s="740"/>
      <c r="M20" s="741"/>
      <c r="N20" s="722"/>
      <c r="O20" s="741"/>
      <c r="P20" s="722"/>
      <c r="Q20" s="731"/>
      <c r="R20" s="731"/>
      <c r="S20" s="4"/>
    </row>
    <row r="21" spans="1:19" s="5" customFormat="1" ht="21" customHeight="1" x14ac:dyDescent="0.25">
      <c r="A21" s="1053"/>
      <c r="B21" s="722"/>
      <c r="C21" s="722"/>
      <c r="D21" s="731"/>
      <c r="E21" s="989"/>
      <c r="F21" s="763"/>
      <c r="G21" s="795"/>
      <c r="H21" s="51" t="s">
        <v>49</v>
      </c>
      <c r="I21" s="47">
        <v>1</v>
      </c>
      <c r="J21" s="731"/>
      <c r="K21" s="740"/>
      <c r="L21" s="740"/>
      <c r="M21" s="741"/>
      <c r="N21" s="722"/>
      <c r="O21" s="741"/>
      <c r="P21" s="722"/>
      <c r="Q21" s="731"/>
      <c r="R21" s="731"/>
      <c r="S21" s="4"/>
    </row>
    <row r="22" spans="1:19" s="5" customFormat="1" ht="56.25" customHeight="1" x14ac:dyDescent="0.25">
      <c r="A22" s="1053"/>
      <c r="B22" s="722"/>
      <c r="C22" s="722"/>
      <c r="D22" s="731"/>
      <c r="E22" s="989"/>
      <c r="F22" s="763"/>
      <c r="G22" s="714" t="s">
        <v>50</v>
      </c>
      <c r="H22" s="51" t="s">
        <v>51</v>
      </c>
      <c r="I22" s="46" t="s">
        <v>52</v>
      </c>
      <c r="J22" s="731"/>
      <c r="K22" s="740"/>
      <c r="L22" s="740"/>
      <c r="M22" s="741"/>
      <c r="N22" s="722"/>
      <c r="O22" s="741"/>
      <c r="P22" s="722"/>
      <c r="Q22" s="731"/>
      <c r="R22" s="731"/>
      <c r="S22" s="4"/>
    </row>
    <row r="23" spans="1:19" s="5" customFormat="1" ht="104.25" customHeight="1" x14ac:dyDescent="0.25">
      <c r="A23" s="1053"/>
      <c r="B23" s="722"/>
      <c r="C23" s="722"/>
      <c r="D23" s="731"/>
      <c r="E23" s="989"/>
      <c r="F23" s="763"/>
      <c r="G23" s="756"/>
      <c r="H23" s="51" t="s">
        <v>53</v>
      </c>
      <c r="I23" s="47">
        <v>1</v>
      </c>
      <c r="J23" s="731"/>
      <c r="K23" s="740"/>
      <c r="L23" s="740"/>
      <c r="M23" s="741"/>
      <c r="N23" s="722"/>
      <c r="O23" s="741"/>
      <c r="P23" s="722"/>
      <c r="Q23" s="731"/>
      <c r="R23" s="731"/>
      <c r="S23" s="4"/>
    </row>
    <row r="24" spans="1:19" s="5" customFormat="1" ht="45.75" customHeight="1" x14ac:dyDescent="0.25">
      <c r="A24" s="1053"/>
      <c r="B24" s="722"/>
      <c r="C24" s="722"/>
      <c r="D24" s="731"/>
      <c r="E24" s="989"/>
      <c r="F24" s="763"/>
      <c r="G24" s="715"/>
      <c r="H24" s="51" t="s">
        <v>54</v>
      </c>
      <c r="I24" s="3" t="s">
        <v>64</v>
      </c>
      <c r="J24" s="731"/>
      <c r="K24" s="740"/>
      <c r="L24" s="740"/>
      <c r="M24" s="741"/>
      <c r="N24" s="722"/>
      <c r="O24" s="741"/>
      <c r="P24" s="722"/>
      <c r="Q24" s="731"/>
      <c r="R24" s="731"/>
      <c r="S24" s="4"/>
    </row>
    <row r="25" spans="1:19" s="11" customFormat="1" ht="34.5" customHeight="1" x14ac:dyDescent="0.25">
      <c r="A25" s="1049">
        <v>3</v>
      </c>
      <c r="B25" s="719">
        <v>1</v>
      </c>
      <c r="C25" s="719">
        <v>4</v>
      </c>
      <c r="D25" s="725">
        <v>5</v>
      </c>
      <c r="E25" s="988" t="s">
        <v>65</v>
      </c>
      <c r="F25" s="935" t="s">
        <v>66</v>
      </c>
      <c r="G25" s="738" t="s">
        <v>62</v>
      </c>
      <c r="H25" s="8" t="s">
        <v>67</v>
      </c>
      <c r="I25" s="9">
        <v>1</v>
      </c>
      <c r="J25" s="725" t="s">
        <v>68</v>
      </c>
      <c r="K25" s="735" t="s">
        <v>69</v>
      </c>
      <c r="L25" s="719"/>
      <c r="M25" s="736">
        <v>13100</v>
      </c>
      <c r="N25" s="736"/>
      <c r="O25" s="736">
        <v>13100</v>
      </c>
      <c r="P25" s="736"/>
      <c r="Q25" s="725" t="s">
        <v>60</v>
      </c>
      <c r="R25" s="725" t="s">
        <v>42</v>
      </c>
      <c r="S25" s="10"/>
    </row>
    <row r="26" spans="1:19" s="11" customFormat="1" ht="38.25" customHeight="1" x14ac:dyDescent="0.25">
      <c r="A26" s="1050"/>
      <c r="B26" s="719"/>
      <c r="C26" s="719"/>
      <c r="D26" s="725"/>
      <c r="E26" s="988"/>
      <c r="F26" s="935"/>
      <c r="G26" s="739"/>
      <c r="H26" s="520" t="s">
        <v>70</v>
      </c>
      <c r="I26" s="519" t="s">
        <v>71</v>
      </c>
      <c r="J26" s="725"/>
      <c r="K26" s="735"/>
      <c r="L26" s="719"/>
      <c r="M26" s="736"/>
      <c r="N26" s="736"/>
      <c r="O26" s="736"/>
      <c r="P26" s="736"/>
      <c r="Q26" s="725"/>
      <c r="R26" s="725"/>
      <c r="S26" s="10"/>
    </row>
    <row r="27" spans="1:19" s="11" customFormat="1" ht="46.5" customHeight="1" x14ac:dyDescent="0.25">
      <c r="A27" s="1050"/>
      <c r="B27" s="719"/>
      <c r="C27" s="719"/>
      <c r="D27" s="725"/>
      <c r="E27" s="988"/>
      <c r="F27" s="935"/>
      <c r="G27" s="738" t="s">
        <v>47</v>
      </c>
      <c r="H27" s="520" t="s">
        <v>48</v>
      </c>
      <c r="I27" s="519">
        <v>1</v>
      </c>
      <c r="J27" s="725"/>
      <c r="K27" s="735"/>
      <c r="L27" s="719"/>
      <c r="M27" s="736"/>
      <c r="N27" s="736"/>
      <c r="O27" s="736"/>
      <c r="P27" s="736"/>
      <c r="Q27" s="725"/>
      <c r="R27" s="725"/>
      <c r="S27" s="10"/>
    </row>
    <row r="28" spans="1:19" s="11" customFormat="1" ht="38.25" customHeight="1" x14ac:dyDescent="0.25">
      <c r="A28" s="1050"/>
      <c r="B28" s="719"/>
      <c r="C28" s="719"/>
      <c r="D28" s="725"/>
      <c r="E28" s="988"/>
      <c r="F28" s="935"/>
      <c r="G28" s="739"/>
      <c r="H28" s="520" t="s">
        <v>49</v>
      </c>
      <c r="I28" s="519">
        <v>2</v>
      </c>
      <c r="J28" s="725"/>
      <c r="K28" s="735"/>
      <c r="L28" s="719"/>
      <c r="M28" s="736"/>
      <c r="N28" s="736"/>
      <c r="O28" s="736"/>
      <c r="P28" s="736"/>
      <c r="Q28" s="725"/>
      <c r="R28" s="725"/>
      <c r="S28" s="10"/>
    </row>
    <row r="29" spans="1:19" s="11" customFormat="1" ht="44.25" customHeight="1" x14ac:dyDescent="0.25">
      <c r="A29" s="1050"/>
      <c r="B29" s="719"/>
      <c r="C29" s="719"/>
      <c r="D29" s="725"/>
      <c r="E29" s="988"/>
      <c r="F29" s="935"/>
      <c r="G29" s="519" t="s">
        <v>45</v>
      </c>
      <c r="H29" s="8" t="s">
        <v>46</v>
      </c>
      <c r="I29" s="9">
        <v>1</v>
      </c>
      <c r="J29" s="725"/>
      <c r="K29" s="735"/>
      <c r="L29" s="719"/>
      <c r="M29" s="736"/>
      <c r="N29" s="736"/>
      <c r="O29" s="736"/>
      <c r="P29" s="736"/>
      <c r="Q29" s="725"/>
      <c r="R29" s="725"/>
      <c r="S29" s="10"/>
    </row>
    <row r="30" spans="1:19" s="11" customFormat="1" ht="53.25" customHeight="1" x14ac:dyDescent="0.25">
      <c r="A30" s="1050"/>
      <c r="B30" s="719"/>
      <c r="C30" s="719"/>
      <c r="D30" s="725"/>
      <c r="E30" s="988"/>
      <c r="F30" s="935"/>
      <c r="G30" s="709" t="s">
        <v>72</v>
      </c>
      <c r="H30" s="520" t="s">
        <v>73</v>
      </c>
      <c r="I30" s="519" t="s">
        <v>74</v>
      </c>
      <c r="J30" s="725"/>
      <c r="K30" s="735"/>
      <c r="L30" s="719"/>
      <c r="M30" s="736"/>
      <c r="N30" s="736"/>
      <c r="O30" s="736"/>
      <c r="P30" s="736"/>
      <c r="Q30" s="725"/>
      <c r="R30" s="725"/>
      <c r="S30" s="10"/>
    </row>
    <row r="31" spans="1:19" s="11" customFormat="1" ht="54" customHeight="1" x14ac:dyDescent="0.25">
      <c r="A31" s="1050"/>
      <c r="B31" s="719"/>
      <c r="C31" s="719"/>
      <c r="D31" s="725"/>
      <c r="E31" s="988"/>
      <c r="F31" s="935"/>
      <c r="G31" s="710"/>
      <c r="H31" s="520" t="s">
        <v>75</v>
      </c>
      <c r="I31" s="9">
        <v>3</v>
      </c>
      <c r="J31" s="725"/>
      <c r="K31" s="735"/>
      <c r="L31" s="719"/>
      <c r="M31" s="736"/>
      <c r="N31" s="736"/>
      <c r="O31" s="736"/>
      <c r="P31" s="736"/>
      <c r="Q31" s="725"/>
      <c r="R31" s="725"/>
      <c r="S31" s="10"/>
    </row>
    <row r="32" spans="1:19" s="11" customFormat="1" ht="50.25" customHeight="1" x14ac:dyDescent="0.25">
      <c r="A32" s="1051"/>
      <c r="B32" s="719"/>
      <c r="C32" s="719"/>
      <c r="D32" s="725"/>
      <c r="E32" s="988"/>
      <c r="F32" s="935"/>
      <c r="G32" s="711"/>
      <c r="H32" s="520" t="s">
        <v>76</v>
      </c>
      <c r="I32" s="13" t="s">
        <v>77</v>
      </c>
      <c r="J32" s="725"/>
      <c r="K32" s="735"/>
      <c r="L32" s="719"/>
      <c r="M32" s="736"/>
      <c r="N32" s="736"/>
      <c r="O32" s="736"/>
      <c r="P32" s="736"/>
      <c r="Q32" s="725"/>
      <c r="R32" s="725"/>
      <c r="S32" s="10"/>
    </row>
    <row r="33" spans="1:19" s="11" customFormat="1" ht="53.25" customHeight="1" x14ac:dyDescent="0.25">
      <c r="A33" s="1048">
        <v>4</v>
      </c>
      <c r="B33" s="719">
        <v>1</v>
      </c>
      <c r="C33" s="719">
        <v>4</v>
      </c>
      <c r="D33" s="725">
        <v>5</v>
      </c>
      <c r="E33" s="988" t="s">
        <v>78</v>
      </c>
      <c r="F33" s="935" t="s">
        <v>79</v>
      </c>
      <c r="G33" s="738" t="s">
        <v>62</v>
      </c>
      <c r="H33" s="8" t="s">
        <v>67</v>
      </c>
      <c r="I33" s="13" t="s">
        <v>38</v>
      </c>
      <c r="J33" s="725" t="s">
        <v>80</v>
      </c>
      <c r="K33" s="735" t="s">
        <v>69</v>
      </c>
      <c r="L33" s="735"/>
      <c r="M33" s="736">
        <v>6300</v>
      </c>
      <c r="N33" s="736"/>
      <c r="O33" s="736">
        <v>6300</v>
      </c>
      <c r="P33" s="736"/>
      <c r="Q33" s="725" t="s">
        <v>60</v>
      </c>
      <c r="R33" s="725" t="s">
        <v>42</v>
      </c>
      <c r="S33" s="10"/>
    </row>
    <row r="34" spans="1:19" s="11" customFormat="1" ht="53.25" customHeight="1" x14ac:dyDescent="0.25">
      <c r="A34" s="1048"/>
      <c r="B34" s="719"/>
      <c r="C34" s="719"/>
      <c r="D34" s="725"/>
      <c r="E34" s="988"/>
      <c r="F34" s="935"/>
      <c r="G34" s="739"/>
      <c r="H34" s="520" t="s">
        <v>70</v>
      </c>
      <c r="I34" s="13" t="s">
        <v>81</v>
      </c>
      <c r="J34" s="725"/>
      <c r="K34" s="735"/>
      <c r="L34" s="735"/>
      <c r="M34" s="736"/>
      <c r="N34" s="736"/>
      <c r="O34" s="736"/>
      <c r="P34" s="736"/>
      <c r="Q34" s="725"/>
      <c r="R34" s="725"/>
      <c r="S34" s="10"/>
    </row>
    <row r="35" spans="1:19" s="11" customFormat="1" ht="53.25" customHeight="1" x14ac:dyDescent="0.25">
      <c r="A35" s="1048"/>
      <c r="B35" s="719"/>
      <c r="C35" s="719"/>
      <c r="D35" s="725"/>
      <c r="E35" s="988"/>
      <c r="F35" s="935"/>
      <c r="G35" s="519" t="s">
        <v>45</v>
      </c>
      <c r="H35" s="8" t="s">
        <v>46</v>
      </c>
      <c r="I35" s="13" t="s">
        <v>38</v>
      </c>
      <c r="J35" s="725"/>
      <c r="K35" s="735"/>
      <c r="L35" s="735"/>
      <c r="M35" s="736"/>
      <c r="N35" s="736"/>
      <c r="O35" s="736"/>
      <c r="P35" s="736"/>
      <c r="Q35" s="725"/>
      <c r="R35" s="725"/>
      <c r="S35" s="10"/>
    </row>
    <row r="36" spans="1:19" s="11" customFormat="1" ht="53.25" customHeight="1" x14ac:dyDescent="0.25">
      <c r="A36" s="1048"/>
      <c r="B36" s="719"/>
      <c r="C36" s="719"/>
      <c r="D36" s="725"/>
      <c r="E36" s="988"/>
      <c r="F36" s="935"/>
      <c r="G36" s="516" t="s">
        <v>47</v>
      </c>
      <c r="H36" s="8" t="s">
        <v>49</v>
      </c>
      <c r="I36" s="13" t="s">
        <v>82</v>
      </c>
      <c r="J36" s="725"/>
      <c r="K36" s="735"/>
      <c r="L36" s="735"/>
      <c r="M36" s="736"/>
      <c r="N36" s="736"/>
      <c r="O36" s="736"/>
      <c r="P36" s="736"/>
      <c r="Q36" s="725"/>
      <c r="R36" s="725"/>
      <c r="S36" s="10"/>
    </row>
    <row r="37" spans="1:19" s="11" customFormat="1" ht="53.25" customHeight="1" x14ac:dyDescent="0.25">
      <c r="A37" s="1048"/>
      <c r="B37" s="719"/>
      <c r="C37" s="719"/>
      <c r="D37" s="725"/>
      <c r="E37" s="988"/>
      <c r="F37" s="935"/>
      <c r="G37" s="709" t="s">
        <v>72</v>
      </c>
      <c r="H37" s="520" t="s">
        <v>83</v>
      </c>
      <c r="I37" s="13" t="s">
        <v>82</v>
      </c>
      <c r="J37" s="725"/>
      <c r="K37" s="735"/>
      <c r="L37" s="735"/>
      <c r="M37" s="736"/>
      <c r="N37" s="736"/>
      <c r="O37" s="736"/>
      <c r="P37" s="736"/>
      <c r="Q37" s="725"/>
      <c r="R37" s="725"/>
      <c r="S37" s="10"/>
    </row>
    <row r="38" spans="1:19" s="11" customFormat="1" ht="53.25" customHeight="1" x14ac:dyDescent="0.25">
      <c r="A38" s="1048"/>
      <c r="B38" s="719"/>
      <c r="C38" s="719"/>
      <c r="D38" s="725"/>
      <c r="E38" s="988"/>
      <c r="F38" s="935"/>
      <c r="G38" s="710"/>
      <c r="H38" s="520" t="s">
        <v>84</v>
      </c>
      <c r="I38" s="13" t="s">
        <v>82</v>
      </c>
      <c r="J38" s="725"/>
      <c r="K38" s="735"/>
      <c r="L38" s="735"/>
      <c r="M38" s="736"/>
      <c r="N38" s="736"/>
      <c r="O38" s="736"/>
      <c r="P38" s="736"/>
      <c r="Q38" s="725"/>
      <c r="R38" s="725"/>
      <c r="S38" s="10"/>
    </row>
    <row r="39" spans="1:19" s="11" customFormat="1" ht="79.5" customHeight="1" x14ac:dyDescent="0.25">
      <c r="A39" s="1048"/>
      <c r="B39" s="719"/>
      <c r="C39" s="719"/>
      <c r="D39" s="725"/>
      <c r="E39" s="988"/>
      <c r="F39" s="935"/>
      <c r="G39" s="711"/>
      <c r="H39" s="520" t="s">
        <v>76</v>
      </c>
      <c r="I39" s="13" t="s">
        <v>85</v>
      </c>
      <c r="J39" s="725"/>
      <c r="K39" s="735"/>
      <c r="L39" s="735"/>
      <c r="M39" s="736"/>
      <c r="N39" s="736"/>
      <c r="O39" s="736"/>
      <c r="P39" s="736"/>
      <c r="Q39" s="725"/>
      <c r="R39" s="725"/>
      <c r="S39" s="10"/>
    </row>
    <row r="40" spans="1:19" s="11" customFormat="1" ht="48" customHeight="1" x14ac:dyDescent="0.25">
      <c r="A40" s="1048">
        <v>5</v>
      </c>
      <c r="B40" s="719">
        <v>1</v>
      </c>
      <c r="C40" s="719">
        <v>4</v>
      </c>
      <c r="D40" s="725">
        <v>5</v>
      </c>
      <c r="E40" s="988" t="s">
        <v>86</v>
      </c>
      <c r="F40" s="935" t="s">
        <v>87</v>
      </c>
      <c r="G40" s="709" t="s">
        <v>62</v>
      </c>
      <c r="H40" s="8" t="s">
        <v>67</v>
      </c>
      <c r="I40" s="13" t="s">
        <v>38</v>
      </c>
      <c r="J40" s="725" t="s">
        <v>88</v>
      </c>
      <c r="K40" s="735" t="s">
        <v>89</v>
      </c>
      <c r="L40" s="735"/>
      <c r="M40" s="805">
        <v>12000</v>
      </c>
      <c r="N40" s="805"/>
      <c r="O40" s="805">
        <v>12000</v>
      </c>
      <c r="P40" s="735"/>
      <c r="Q40" s="735" t="s">
        <v>41</v>
      </c>
      <c r="R40" s="735" t="s">
        <v>90</v>
      </c>
      <c r="S40" s="10"/>
    </row>
    <row r="41" spans="1:19" s="11" customFormat="1" ht="48" customHeight="1" x14ac:dyDescent="0.25">
      <c r="A41" s="1048"/>
      <c r="B41" s="719"/>
      <c r="C41" s="719"/>
      <c r="D41" s="725"/>
      <c r="E41" s="988"/>
      <c r="F41" s="935"/>
      <c r="G41" s="711"/>
      <c r="H41" s="520" t="s">
        <v>70</v>
      </c>
      <c r="I41" s="13" t="s">
        <v>91</v>
      </c>
      <c r="J41" s="725"/>
      <c r="K41" s="735"/>
      <c r="L41" s="735"/>
      <c r="M41" s="805"/>
      <c r="N41" s="805"/>
      <c r="O41" s="805"/>
      <c r="P41" s="735"/>
      <c r="Q41" s="735"/>
      <c r="R41" s="735"/>
      <c r="S41" s="10"/>
    </row>
    <row r="42" spans="1:19" s="11" customFormat="1" ht="48" customHeight="1" x14ac:dyDescent="0.25">
      <c r="A42" s="1048"/>
      <c r="B42" s="719"/>
      <c r="C42" s="719"/>
      <c r="D42" s="725"/>
      <c r="E42" s="988"/>
      <c r="F42" s="935"/>
      <c r="G42" s="709" t="s">
        <v>47</v>
      </c>
      <c r="H42" s="8" t="s">
        <v>48</v>
      </c>
      <c r="I42" s="13" t="s">
        <v>82</v>
      </c>
      <c r="J42" s="725"/>
      <c r="K42" s="735"/>
      <c r="L42" s="735"/>
      <c r="M42" s="805"/>
      <c r="N42" s="805"/>
      <c r="O42" s="805"/>
      <c r="P42" s="735"/>
      <c r="Q42" s="735"/>
      <c r="R42" s="735"/>
      <c r="S42" s="10"/>
    </row>
    <row r="43" spans="1:19" s="11" customFormat="1" ht="48" customHeight="1" x14ac:dyDescent="0.25">
      <c r="A43" s="1048"/>
      <c r="B43" s="719"/>
      <c r="C43" s="719"/>
      <c r="D43" s="725"/>
      <c r="E43" s="988"/>
      <c r="F43" s="935"/>
      <c r="G43" s="711"/>
      <c r="H43" s="8" t="s">
        <v>49</v>
      </c>
      <c r="I43" s="13" t="s">
        <v>38</v>
      </c>
      <c r="J43" s="725"/>
      <c r="K43" s="735"/>
      <c r="L43" s="735"/>
      <c r="M43" s="805"/>
      <c r="N43" s="805"/>
      <c r="O43" s="805"/>
      <c r="P43" s="735"/>
      <c r="Q43" s="735"/>
      <c r="R43" s="735"/>
      <c r="S43" s="10"/>
    </row>
    <row r="44" spans="1:19" s="11" customFormat="1" ht="48" customHeight="1" x14ac:dyDescent="0.25">
      <c r="A44" s="1048"/>
      <c r="B44" s="719"/>
      <c r="C44" s="719"/>
      <c r="D44" s="725"/>
      <c r="E44" s="988"/>
      <c r="F44" s="935"/>
      <c r="G44" s="709" t="s">
        <v>72</v>
      </c>
      <c r="H44" s="520" t="s">
        <v>73</v>
      </c>
      <c r="I44" s="13" t="s">
        <v>92</v>
      </c>
      <c r="J44" s="725"/>
      <c r="K44" s="735"/>
      <c r="L44" s="735"/>
      <c r="M44" s="805"/>
      <c r="N44" s="805"/>
      <c r="O44" s="805"/>
      <c r="P44" s="735"/>
      <c r="Q44" s="735"/>
      <c r="R44" s="735"/>
      <c r="S44" s="10"/>
    </row>
    <row r="45" spans="1:19" s="11" customFormat="1" ht="48" customHeight="1" x14ac:dyDescent="0.25">
      <c r="A45" s="1048"/>
      <c r="B45" s="719"/>
      <c r="C45" s="719"/>
      <c r="D45" s="725"/>
      <c r="E45" s="988"/>
      <c r="F45" s="935"/>
      <c r="G45" s="710"/>
      <c r="H45" s="520" t="s">
        <v>93</v>
      </c>
      <c r="I45" s="13" t="s">
        <v>94</v>
      </c>
      <c r="J45" s="725"/>
      <c r="K45" s="735"/>
      <c r="L45" s="735"/>
      <c r="M45" s="805"/>
      <c r="N45" s="805"/>
      <c r="O45" s="805"/>
      <c r="P45" s="735"/>
      <c r="Q45" s="735"/>
      <c r="R45" s="735"/>
      <c r="S45" s="10"/>
    </row>
    <row r="46" spans="1:19" s="11" customFormat="1" ht="48" customHeight="1" x14ac:dyDescent="0.25">
      <c r="A46" s="1048"/>
      <c r="B46" s="719"/>
      <c r="C46" s="719"/>
      <c r="D46" s="725"/>
      <c r="E46" s="988"/>
      <c r="F46" s="935"/>
      <c r="G46" s="711"/>
      <c r="H46" s="520" t="s">
        <v>54</v>
      </c>
      <c r="I46" s="13" t="s">
        <v>77</v>
      </c>
      <c r="J46" s="725"/>
      <c r="K46" s="735"/>
      <c r="L46" s="735"/>
      <c r="M46" s="805"/>
      <c r="N46" s="805"/>
      <c r="O46" s="805"/>
      <c r="P46" s="735"/>
      <c r="Q46" s="735"/>
      <c r="R46" s="735"/>
      <c r="S46" s="10"/>
    </row>
    <row r="47" spans="1:19" s="15" customFormat="1" ht="59.25" customHeight="1" x14ac:dyDescent="0.2">
      <c r="A47" s="725">
        <v>6</v>
      </c>
      <c r="B47" s="725">
        <v>1</v>
      </c>
      <c r="C47" s="725">
        <v>4</v>
      </c>
      <c r="D47" s="725">
        <v>5</v>
      </c>
      <c r="E47" s="988" t="s">
        <v>95</v>
      </c>
      <c r="F47" s="935" t="s">
        <v>96</v>
      </c>
      <c r="G47" s="725" t="s">
        <v>72</v>
      </c>
      <c r="H47" s="520" t="s">
        <v>97</v>
      </c>
      <c r="I47" s="626">
        <v>1000</v>
      </c>
      <c r="J47" s="725" t="s">
        <v>98</v>
      </c>
      <c r="K47" s="725" t="s">
        <v>105</v>
      </c>
      <c r="L47" s="719"/>
      <c r="M47" s="805">
        <v>16587.330000000002</v>
      </c>
      <c r="N47" s="736"/>
      <c r="O47" s="736">
        <v>16587.330000000002</v>
      </c>
      <c r="P47" s="719"/>
      <c r="Q47" s="725" t="s">
        <v>41</v>
      </c>
      <c r="R47" s="725" t="s">
        <v>90</v>
      </c>
      <c r="S47" s="14"/>
    </row>
    <row r="48" spans="1:19" s="15" customFormat="1" ht="59.25" customHeight="1" x14ac:dyDescent="0.2">
      <c r="A48" s="725"/>
      <c r="B48" s="725"/>
      <c r="C48" s="725"/>
      <c r="D48" s="725"/>
      <c r="E48" s="988"/>
      <c r="F48" s="935"/>
      <c r="G48" s="725"/>
      <c r="H48" s="520" t="s">
        <v>100</v>
      </c>
      <c r="I48" s="9">
        <v>1</v>
      </c>
      <c r="J48" s="725"/>
      <c r="K48" s="725"/>
      <c r="L48" s="719"/>
      <c r="M48" s="805"/>
      <c r="N48" s="736"/>
      <c r="O48" s="736"/>
      <c r="P48" s="719"/>
      <c r="Q48" s="725"/>
      <c r="R48" s="725"/>
      <c r="S48" s="14"/>
    </row>
    <row r="49" spans="1:19" s="15" customFormat="1" ht="59.25" customHeight="1" x14ac:dyDescent="0.2">
      <c r="A49" s="725"/>
      <c r="B49" s="725"/>
      <c r="C49" s="725"/>
      <c r="D49" s="725"/>
      <c r="E49" s="988"/>
      <c r="F49" s="935"/>
      <c r="G49" s="519" t="s">
        <v>101</v>
      </c>
      <c r="H49" s="8" t="s">
        <v>102</v>
      </c>
      <c r="I49" s="9">
        <v>1</v>
      </c>
      <c r="J49" s="725"/>
      <c r="K49" s="725"/>
      <c r="L49" s="719"/>
      <c r="M49" s="805"/>
      <c r="N49" s="736"/>
      <c r="O49" s="736"/>
      <c r="P49" s="719"/>
      <c r="Q49" s="725"/>
      <c r="R49" s="725"/>
      <c r="S49" s="14"/>
    </row>
    <row r="50" spans="1:19" s="15" customFormat="1" ht="59.25" customHeight="1" x14ac:dyDescent="0.2">
      <c r="A50" s="725"/>
      <c r="B50" s="725"/>
      <c r="C50" s="725"/>
      <c r="D50" s="725"/>
      <c r="E50" s="988"/>
      <c r="F50" s="935"/>
      <c r="G50" s="725" t="s">
        <v>62</v>
      </c>
      <c r="H50" s="8" t="s">
        <v>67</v>
      </c>
      <c r="I50" s="9">
        <v>1</v>
      </c>
      <c r="J50" s="725"/>
      <c r="K50" s="725"/>
      <c r="L50" s="719"/>
      <c r="M50" s="805"/>
      <c r="N50" s="736"/>
      <c r="O50" s="736"/>
      <c r="P50" s="719"/>
      <c r="Q50" s="725"/>
      <c r="R50" s="725"/>
      <c r="S50" s="14"/>
    </row>
    <row r="51" spans="1:19" s="15" customFormat="1" ht="59.25" customHeight="1" x14ac:dyDescent="0.2">
      <c r="A51" s="725"/>
      <c r="B51" s="725"/>
      <c r="C51" s="725"/>
      <c r="D51" s="725"/>
      <c r="E51" s="988"/>
      <c r="F51" s="935"/>
      <c r="G51" s="725"/>
      <c r="H51" s="12" t="s">
        <v>103</v>
      </c>
      <c r="I51" s="13" t="s">
        <v>104</v>
      </c>
      <c r="J51" s="725"/>
      <c r="K51" s="725"/>
      <c r="L51" s="719"/>
      <c r="M51" s="805"/>
      <c r="N51" s="736"/>
      <c r="O51" s="736"/>
      <c r="P51" s="719"/>
      <c r="Q51" s="725"/>
      <c r="R51" s="725"/>
      <c r="S51" s="14"/>
    </row>
    <row r="52" spans="1:19" s="5" customFormat="1" ht="204" customHeight="1" x14ac:dyDescent="0.25">
      <c r="A52" s="47">
        <v>7</v>
      </c>
      <c r="B52" s="47">
        <v>1</v>
      </c>
      <c r="C52" s="47">
        <v>4</v>
      </c>
      <c r="D52" s="46">
        <v>5</v>
      </c>
      <c r="E52" s="46" t="s">
        <v>106</v>
      </c>
      <c r="F52" s="46" t="s">
        <v>107</v>
      </c>
      <c r="G52" s="46" t="s">
        <v>108</v>
      </c>
      <c r="H52" s="50" t="s">
        <v>109</v>
      </c>
      <c r="I52" s="3" t="s">
        <v>110</v>
      </c>
      <c r="J52" s="46" t="s">
        <v>111</v>
      </c>
      <c r="K52" s="50" t="s">
        <v>105</v>
      </c>
      <c r="L52" s="50"/>
      <c r="M52" s="48">
        <v>23746.5</v>
      </c>
      <c r="N52" s="48"/>
      <c r="O52" s="48">
        <v>20246.5</v>
      </c>
      <c r="P52" s="48"/>
      <c r="Q52" s="46" t="s">
        <v>112</v>
      </c>
      <c r="R52" s="46" t="s">
        <v>113</v>
      </c>
      <c r="S52" s="4"/>
    </row>
    <row r="53" spans="1:19" s="21" customFormat="1" x14ac:dyDescent="0.25">
      <c r="A53" s="18"/>
      <c r="B53" s="19"/>
      <c r="C53" s="19"/>
      <c r="D53" s="19"/>
      <c r="E53" s="19"/>
      <c r="F53" s="19"/>
      <c r="G53" s="19"/>
      <c r="H53" s="19"/>
      <c r="I53" s="19"/>
      <c r="J53" s="19"/>
      <c r="K53" s="19"/>
      <c r="L53" s="19"/>
      <c r="M53" s="20"/>
      <c r="N53" s="20"/>
      <c r="O53" s="20"/>
      <c r="P53" s="20"/>
      <c r="Q53" s="19"/>
      <c r="R53" s="19"/>
    </row>
    <row r="54" spans="1:19" s="21" customFormat="1" x14ac:dyDescent="0.25">
      <c r="F54" s="22"/>
      <c r="G54" s="23"/>
      <c r="L54" s="526"/>
      <c r="M54" s="757" t="s">
        <v>618</v>
      </c>
      <c r="N54" s="757"/>
      <c r="O54" s="757" t="s">
        <v>619</v>
      </c>
      <c r="P54" s="758"/>
    </row>
    <row r="55" spans="1:19" s="21" customFormat="1" x14ac:dyDescent="0.25">
      <c r="F55" s="22"/>
      <c r="G55" s="23"/>
      <c r="L55" s="526"/>
      <c r="M55" s="568" t="s">
        <v>620</v>
      </c>
      <c r="N55" s="464" t="s">
        <v>621</v>
      </c>
      <c r="O55" s="485" t="s">
        <v>620</v>
      </c>
      <c r="P55" s="464" t="s">
        <v>621</v>
      </c>
    </row>
    <row r="56" spans="1:19" s="21" customFormat="1" x14ac:dyDescent="0.25">
      <c r="F56" s="22"/>
      <c r="G56" s="23"/>
      <c r="L56" s="556"/>
      <c r="M56" s="569">
        <v>6</v>
      </c>
      <c r="N56" s="179">
        <v>129967.02</v>
      </c>
      <c r="O56" s="180">
        <v>1</v>
      </c>
      <c r="P56" s="184">
        <v>20246.5</v>
      </c>
    </row>
    <row r="57" spans="1:19" s="21" customFormat="1" x14ac:dyDescent="0.25">
      <c r="F57" s="22"/>
      <c r="G57" s="23"/>
      <c r="M57" s="24"/>
      <c r="N57" s="24"/>
      <c r="O57" s="24"/>
      <c r="P57" s="24"/>
    </row>
    <row r="58" spans="1:19" s="21" customFormat="1" x14ac:dyDescent="0.25">
      <c r="F58" s="22"/>
      <c r="G58" s="23"/>
      <c r="M58" s="24"/>
      <c r="N58" s="24"/>
      <c r="O58" s="24"/>
      <c r="P58" s="24"/>
    </row>
    <row r="59" spans="1:19" s="21" customFormat="1" x14ac:dyDescent="0.25">
      <c r="F59" s="22"/>
      <c r="G59" s="23"/>
      <c r="M59" s="24"/>
      <c r="N59" s="24"/>
      <c r="O59" s="24"/>
      <c r="P59" s="24"/>
    </row>
    <row r="60" spans="1:19" s="21" customFormat="1" x14ac:dyDescent="0.25">
      <c r="F60" s="22"/>
      <c r="G60" s="23"/>
      <c r="M60" s="24"/>
      <c r="N60" s="24"/>
      <c r="O60" s="24"/>
      <c r="P60" s="24"/>
    </row>
    <row r="61" spans="1:19" s="21" customFormat="1" x14ac:dyDescent="0.25">
      <c r="F61" s="22"/>
      <c r="G61" s="23"/>
      <c r="M61" s="24"/>
      <c r="N61" s="24"/>
      <c r="O61" s="24"/>
      <c r="P61" s="24"/>
    </row>
    <row r="62" spans="1:19" s="21" customFormat="1" x14ac:dyDescent="0.25">
      <c r="F62" s="22"/>
      <c r="G62" s="23"/>
      <c r="M62" s="24"/>
      <c r="N62" s="24"/>
      <c r="O62" s="24"/>
      <c r="P62" s="24"/>
    </row>
    <row r="63" spans="1:19" s="21" customFormat="1" x14ac:dyDescent="0.25">
      <c r="F63" s="22"/>
      <c r="G63" s="23"/>
      <c r="M63" s="24"/>
      <c r="N63" s="24"/>
      <c r="O63" s="24"/>
      <c r="P63" s="24"/>
    </row>
    <row r="64" spans="1:19" s="21" customFormat="1" x14ac:dyDescent="0.25">
      <c r="F64" s="22"/>
      <c r="G64" s="23"/>
      <c r="M64" s="24"/>
      <c r="N64" s="24"/>
      <c r="O64" s="24"/>
      <c r="P64" s="24"/>
    </row>
    <row r="65" spans="6:16" s="21" customFormat="1" x14ac:dyDescent="0.25">
      <c r="F65" s="22"/>
      <c r="G65" s="23"/>
      <c r="M65" s="24"/>
      <c r="N65" s="24"/>
      <c r="O65" s="24"/>
      <c r="P65" s="24"/>
    </row>
    <row r="66" spans="6:16" s="21" customFormat="1" x14ac:dyDescent="0.25">
      <c r="F66" s="22"/>
      <c r="G66" s="23"/>
      <c r="M66" s="24"/>
      <c r="N66" s="24"/>
      <c r="O66" s="24"/>
      <c r="P66" s="24"/>
    </row>
    <row r="67" spans="6:16" s="21" customFormat="1" x14ac:dyDescent="0.25">
      <c r="F67" s="22"/>
      <c r="G67" s="23"/>
      <c r="M67" s="24"/>
      <c r="N67" s="24"/>
      <c r="O67" s="24"/>
      <c r="P67" s="24"/>
    </row>
    <row r="68" spans="6:16" s="21" customFormat="1" x14ac:dyDescent="0.25">
      <c r="F68" s="22"/>
      <c r="G68" s="23"/>
      <c r="M68" s="24"/>
      <c r="N68" s="24"/>
      <c r="O68" s="24"/>
      <c r="P68" s="24"/>
    </row>
    <row r="69" spans="6:16" s="21" customFormat="1" x14ac:dyDescent="0.25">
      <c r="F69" s="22"/>
      <c r="G69" s="23"/>
      <c r="M69" s="24"/>
      <c r="N69" s="24"/>
      <c r="O69" s="24"/>
      <c r="P69" s="24"/>
    </row>
    <row r="70" spans="6:16" s="21" customFormat="1" x14ac:dyDescent="0.25">
      <c r="F70" s="22"/>
      <c r="G70" s="23"/>
      <c r="M70" s="24"/>
      <c r="N70" s="24"/>
      <c r="O70" s="24"/>
      <c r="P70" s="24"/>
    </row>
    <row r="71" spans="6:16" s="21" customFormat="1" x14ac:dyDescent="0.25">
      <c r="F71" s="22"/>
      <c r="G71" s="23"/>
      <c r="M71" s="24"/>
      <c r="N71" s="24"/>
      <c r="O71" s="24"/>
      <c r="P71" s="24"/>
    </row>
    <row r="72" spans="6:16" s="21" customFormat="1" x14ac:dyDescent="0.25">
      <c r="F72" s="22"/>
      <c r="G72" s="23"/>
      <c r="M72" s="24"/>
      <c r="N72" s="24"/>
      <c r="O72" s="24"/>
      <c r="P72" s="24"/>
    </row>
    <row r="73" spans="6:16" s="21" customFormat="1" x14ac:dyDescent="0.25">
      <c r="F73" s="22"/>
      <c r="G73" s="23"/>
      <c r="M73" s="24"/>
      <c r="N73" s="24"/>
      <c r="O73" s="24"/>
      <c r="P73" s="24"/>
    </row>
    <row r="74" spans="6:16" s="21" customFormat="1" x14ac:dyDescent="0.25">
      <c r="F74" s="22"/>
      <c r="G74" s="23"/>
      <c r="M74" s="24"/>
      <c r="N74" s="24"/>
      <c r="O74" s="24"/>
      <c r="P74" s="24"/>
    </row>
    <row r="75" spans="6:16" s="21" customFormat="1" x14ac:dyDescent="0.25">
      <c r="F75" s="22"/>
      <c r="G75" s="23"/>
      <c r="M75" s="24"/>
      <c r="N75" s="24"/>
      <c r="O75" s="24"/>
      <c r="P75" s="24"/>
    </row>
    <row r="76" spans="6:16" s="21" customFormat="1" x14ac:dyDescent="0.25">
      <c r="F76" s="22"/>
      <c r="G76" s="23"/>
      <c r="M76" s="24"/>
      <c r="N76" s="24"/>
      <c r="O76" s="24"/>
      <c r="P76" s="24"/>
    </row>
    <row r="77" spans="6:16" s="21" customFormat="1" x14ac:dyDescent="0.25">
      <c r="F77" s="22"/>
      <c r="G77" s="23"/>
      <c r="M77" s="24"/>
      <c r="N77" s="24"/>
      <c r="O77" s="24"/>
      <c r="P77" s="24"/>
    </row>
    <row r="78" spans="6:16" s="21" customFormat="1" x14ac:dyDescent="0.25">
      <c r="F78" s="22"/>
      <c r="G78" s="23"/>
      <c r="M78" s="24"/>
      <c r="N78" s="24"/>
      <c r="O78" s="24"/>
      <c r="P78" s="24"/>
    </row>
    <row r="79" spans="6:16" s="21" customFormat="1" x14ac:dyDescent="0.25">
      <c r="F79" s="22"/>
      <c r="G79" s="23"/>
      <c r="M79" s="24"/>
      <c r="N79" s="24"/>
      <c r="O79" s="24"/>
      <c r="P79" s="24"/>
    </row>
    <row r="80" spans="6:16" s="21" customFormat="1" x14ac:dyDescent="0.25">
      <c r="F80" s="22"/>
      <c r="G80" s="23"/>
      <c r="M80" s="24"/>
      <c r="N80" s="24"/>
      <c r="O80" s="24"/>
      <c r="P80" s="24"/>
    </row>
    <row r="81" spans="6:16" s="21" customFormat="1" x14ac:dyDescent="0.25">
      <c r="F81" s="22"/>
      <c r="G81" s="23"/>
      <c r="M81" s="24"/>
      <c r="N81" s="24"/>
      <c r="O81" s="24"/>
      <c r="P81" s="24"/>
    </row>
    <row r="82" spans="6:16" s="21" customFormat="1" x14ac:dyDescent="0.25">
      <c r="F82" s="22"/>
      <c r="G82" s="23"/>
      <c r="M82" s="24"/>
      <c r="N82" s="24"/>
      <c r="O82" s="24"/>
      <c r="P82" s="24"/>
    </row>
    <row r="83" spans="6:16" s="21" customFormat="1" x14ac:dyDescent="0.25">
      <c r="F83" s="22"/>
      <c r="G83" s="23"/>
      <c r="M83" s="24"/>
      <c r="N83" s="24"/>
      <c r="O83" s="24"/>
      <c r="P83" s="24"/>
    </row>
    <row r="84" spans="6:16" s="21" customFormat="1" x14ac:dyDescent="0.25">
      <c r="F84" s="22"/>
      <c r="G84" s="23"/>
      <c r="M84" s="24"/>
      <c r="N84" s="24"/>
      <c r="O84" s="24"/>
      <c r="P84" s="24"/>
    </row>
    <row r="85" spans="6:16" s="21" customFormat="1" x14ac:dyDescent="0.25">
      <c r="F85" s="22"/>
      <c r="G85" s="23"/>
      <c r="M85" s="24"/>
      <c r="N85" s="24"/>
      <c r="O85" s="24"/>
      <c r="P85" s="24"/>
    </row>
    <row r="86" spans="6:16" s="21" customFormat="1" x14ac:dyDescent="0.25">
      <c r="F86" s="22"/>
      <c r="G86" s="23"/>
      <c r="M86" s="24"/>
      <c r="N86" s="24"/>
      <c r="O86" s="24"/>
      <c r="P86" s="24"/>
    </row>
    <row r="87" spans="6:16" s="21" customFormat="1" x14ac:dyDescent="0.25">
      <c r="F87" s="22"/>
      <c r="G87" s="23"/>
      <c r="M87" s="24"/>
      <c r="N87" s="24"/>
      <c r="O87" s="24"/>
      <c r="P87" s="24"/>
    </row>
    <row r="88" spans="6:16" s="21" customFormat="1" x14ac:dyDescent="0.25">
      <c r="F88" s="22"/>
      <c r="G88" s="23"/>
      <c r="M88" s="24"/>
      <c r="N88" s="24"/>
      <c r="O88" s="24"/>
      <c r="P88" s="24"/>
    </row>
    <row r="89" spans="6:16" s="21" customFormat="1" x14ac:dyDescent="0.25">
      <c r="F89" s="22"/>
      <c r="G89" s="23"/>
      <c r="M89" s="24"/>
      <c r="N89" s="24"/>
      <c r="O89" s="24"/>
      <c r="P89" s="24"/>
    </row>
    <row r="90" spans="6:16" s="21" customFormat="1" x14ac:dyDescent="0.25">
      <c r="F90" s="22"/>
      <c r="G90" s="23"/>
      <c r="M90" s="24"/>
      <c r="N90" s="24"/>
      <c r="O90" s="24"/>
      <c r="P90" s="24"/>
    </row>
    <row r="91" spans="6:16" s="21" customFormat="1" x14ac:dyDescent="0.25">
      <c r="F91" s="22"/>
      <c r="G91" s="23"/>
      <c r="M91" s="24"/>
      <c r="N91" s="24"/>
      <c r="O91" s="24"/>
      <c r="P91" s="24"/>
    </row>
    <row r="92" spans="6:16" s="21" customFormat="1" x14ac:dyDescent="0.25">
      <c r="F92" s="22"/>
      <c r="G92" s="23"/>
      <c r="M92" s="24"/>
      <c r="N92" s="24"/>
      <c r="O92" s="24"/>
      <c r="P92" s="24"/>
    </row>
    <row r="93" spans="6:16" s="21" customFormat="1" x14ac:dyDescent="0.25">
      <c r="F93" s="22"/>
      <c r="G93" s="23"/>
      <c r="M93" s="24"/>
      <c r="N93" s="24"/>
      <c r="O93" s="24"/>
      <c r="P93" s="24"/>
    </row>
    <row r="94" spans="6:16" s="21" customFormat="1" x14ac:dyDescent="0.25">
      <c r="F94" s="22"/>
      <c r="G94" s="23"/>
      <c r="M94" s="24"/>
      <c r="N94" s="24"/>
      <c r="O94" s="24"/>
      <c r="P94" s="24"/>
    </row>
    <row r="95" spans="6:16" s="21" customFormat="1" x14ac:dyDescent="0.25">
      <c r="F95" s="22"/>
      <c r="G95" s="23"/>
      <c r="M95" s="24"/>
      <c r="N95" s="24"/>
      <c r="O95" s="24"/>
      <c r="P95" s="24"/>
    </row>
    <row r="96" spans="6:16" s="21" customFormat="1" x14ac:dyDescent="0.25">
      <c r="F96" s="22"/>
      <c r="G96" s="23"/>
      <c r="M96" s="24"/>
      <c r="N96" s="24"/>
      <c r="O96" s="24"/>
      <c r="P96" s="24"/>
    </row>
    <row r="97" spans="6:16" s="21" customFormat="1" x14ac:dyDescent="0.25">
      <c r="F97" s="22"/>
      <c r="G97" s="23"/>
      <c r="M97" s="24"/>
      <c r="N97" s="24"/>
      <c r="O97" s="24"/>
      <c r="P97" s="24"/>
    </row>
    <row r="98" spans="6:16" s="21" customFormat="1" x14ac:dyDescent="0.25">
      <c r="F98" s="22"/>
      <c r="G98" s="23"/>
      <c r="M98" s="24"/>
      <c r="N98" s="24"/>
      <c r="O98" s="24"/>
      <c r="P98" s="24"/>
    </row>
    <row r="99" spans="6:16" s="21" customFormat="1" x14ac:dyDescent="0.25">
      <c r="F99" s="22"/>
      <c r="G99" s="23"/>
      <c r="M99" s="24"/>
      <c r="N99" s="24"/>
      <c r="O99" s="24"/>
      <c r="P99" s="24"/>
    </row>
    <row r="100" spans="6:16" s="21" customFormat="1" x14ac:dyDescent="0.25">
      <c r="F100" s="22"/>
      <c r="G100" s="23"/>
      <c r="M100" s="24"/>
      <c r="N100" s="24"/>
      <c r="O100" s="24"/>
      <c r="P100" s="24"/>
    </row>
    <row r="101" spans="6:16" s="21" customFormat="1" x14ac:dyDescent="0.25">
      <c r="F101" s="22"/>
      <c r="G101" s="23"/>
      <c r="M101" s="24"/>
      <c r="N101" s="24"/>
      <c r="O101" s="24"/>
      <c r="P101" s="24"/>
    </row>
    <row r="102" spans="6:16" s="21" customFormat="1" x14ac:dyDescent="0.25">
      <c r="F102" s="22"/>
      <c r="G102" s="23"/>
      <c r="M102" s="24"/>
      <c r="N102" s="24"/>
      <c r="O102" s="24"/>
      <c r="P102" s="24"/>
    </row>
    <row r="103" spans="6:16" s="21" customFormat="1" x14ac:dyDescent="0.25">
      <c r="F103" s="22"/>
      <c r="G103" s="23"/>
      <c r="M103" s="24"/>
      <c r="N103" s="24"/>
      <c r="O103" s="24"/>
      <c r="P103" s="24"/>
    </row>
    <row r="104" spans="6:16" s="21" customFormat="1" x14ac:dyDescent="0.25">
      <c r="F104" s="22"/>
      <c r="G104" s="23"/>
      <c r="M104" s="24"/>
      <c r="N104" s="24"/>
      <c r="O104" s="24"/>
      <c r="P104" s="24"/>
    </row>
    <row r="105" spans="6:16" s="21" customFormat="1" x14ac:dyDescent="0.25">
      <c r="F105" s="22"/>
      <c r="G105" s="23"/>
      <c r="M105" s="24"/>
      <c r="N105" s="24"/>
      <c r="O105" s="24"/>
      <c r="P105" s="24"/>
    </row>
    <row r="106" spans="6:16" s="21" customFormat="1" x14ac:dyDescent="0.25">
      <c r="F106" s="22"/>
      <c r="G106" s="23"/>
      <c r="M106" s="24"/>
      <c r="N106" s="24"/>
      <c r="O106" s="24"/>
      <c r="P106" s="24"/>
    </row>
    <row r="107" spans="6:16" s="21" customFormat="1" x14ac:dyDescent="0.25">
      <c r="F107" s="22"/>
      <c r="G107" s="23"/>
      <c r="M107" s="24"/>
      <c r="N107" s="24"/>
      <c r="O107" s="24"/>
      <c r="P107" s="24"/>
    </row>
    <row r="108" spans="6:16" s="21" customFormat="1" x14ac:dyDescent="0.25">
      <c r="F108" s="22"/>
      <c r="G108" s="23"/>
      <c r="M108" s="24"/>
      <c r="N108" s="24"/>
      <c r="O108" s="24"/>
      <c r="P108" s="24"/>
    </row>
    <row r="109" spans="6:16" s="21" customFormat="1" x14ac:dyDescent="0.25">
      <c r="F109" s="22"/>
      <c r="G109" s="23"/>
      <c r="M109" s="24"/>
      <c r="N109" s="24"/>
      <c r="O109" s="24"/>
      <c r="P109" s="24"/>
    </row>
    <row r="110" spans="6:16" s="21" customFormat="1" x14ac:dyDescent="0.25">
      <c r="F110" s="22"/>
      <c r="G110" s="23"/>
      <c r="M110" s="24"/>
      <c r="N110" s="24"/>
      <c r="O110" s="24"/>
      <c r="P110" s="24"/>
    </row>
    <row r="111" spans="6:16" s="21" customFormat="1" x14ac:dyDescent="0.25">
      <c r="F111" s="22"/>
      <c r="G111" s="23"/>
      <c r="M111" s="24"/>
      <c r="N111" s="24"/>
      <c r="O111" s="24"/>
      <c r="P111" s="24"/>
    </row>
    <row r="112" spans="6:16" s="21" customFormat="1" x14ac:dyDescent="0.25">
      <c r="F112" s="22"/>
      <c r="G112" s="23"/>
      <c r="M112" s="24"/>
      <c r="N112" s="24"/>
      <c r="O112" s="24"/>
      <c r="P112" s="24"/>
    </row>
    <row r="113" spans="6:16" s="21" customFormat="1" x14ac:dyDescent="0.25">
      <c r="F113" s="22"/>
      <c r="G113" s="23"/>
      <c r="M113" s="24"/>
      <c r="N113" s="24"/>
      <c r="O113" s="24"/>
      <c r="P113" s="24"/>
    </row>
    <row r="114" spans="6:16" s="21" customFormat="1" x14ac:dyDescent="0.25">
      <c r="F114" s="22"/>
      <c r="G114" s="23"/>
      <c r="M114" s="24"/>
      <c r="N114" s="24"/>
      <c r="O114" s="24"/>
      <c r="P114" s="24"/>
    </row>
    <row r="115" spans="6:16" s="21" customFormat="1" x14ac:dyDescent="0.25">
      <c r="F115" s="22"/>
      <c r="G115" s="23"/>
      <c r="M115" s="24"/>
      <c r="N115" s="24"/>
      <c r="O115" s="24"/>
      <c r="P115" s="24"/>
    </row>
    <row r="116" spans="6:16" s="21" customFormat="1" x14ac:dyDescent="0.25">
      <c r="F116" s="22"/>
      <c r="G116" s="23"/>
      <c r="M116" s="24"/>
      <c r="N116" s="24"/>
      <c r="O116" s="24"/>
      <c r="P116" s="24"/>
    </row>
    <row r="117" spans="6:16" s="21" customFormat="1" x14ac:dyDescent="0.25">
      <c r="F117" s="22"/>
      <c r="G117" s="23"/>
      <c r="M117" s="24"/>
      <c r="N117" s="24"/>
      <c r="O117" s="24"/>
      <c r="P117" s="24"/>
    </row>
    <row r="118" spans="6:16" s="21" customFormat="1" x14ac:dyDescent="0.25">
      <c r="F118" s="22"/>
      <c r="G118" s="23"/>
      <c r="M118" s="24"/>
      <c r="N118" s="24"/>
      <c r="O118" s="24"/>
      <c r="P118" s="24"/>
    </row>
    <row r="119" spans="6:16" s="21" customFormat="1" x14ac:dyDescent="0.25">
      <c r="F119" s="22"/>
      <c r="G119" s="23"/>
      <c r="M119" s="24"/>
      <c r="N119" s="24"/>
      <c r="O119" s="24"/>
      <c r="P119" s="24"/>
    </row>
    <row r="120" spans="6:16" s="21" customFormat="1" x14ac:dyDescent="0.25">
      <c r="F120" s="22"/>
      <c r="G120" s="23"/>
      <c r="M120" s="24"/>
      <c r="N120" s="24"/>
      <c r="O120" s="24"/>
      <c r="P120" s="24"/>
    </row>
    <row r="121" spans="6:16" s="21" customFormat="1" x14ac:dyDescent="0.25">
      <c r="F121" s="22"/>
      <c r="G121" s="23"/>
      <c r="M121" s="24"/>
      <c r="N121" s="24"/>
      <c r="O121" s="24"/>
      <c r="P121" s="24"/>
    </row>
    <row r="122" spans="6:16" s="21" customFormat="1" x14ac:dyDescent="0.25">
      <c r="F122" s="22"/>
      <c r="G122" s="23"/>
      <c r="M122" s="24"/>
      <c r="N122" s="24"/>
      <c r="O122" s="24"/>
      <c r="P122" s="24"/>
    </row>
    <row r="123" spans="6:16" s="21" customFormat="1" x14ac:dyDescent="0.25">
      <c r="F123" s="22"/>
      <c r="G123" s="23"/>
      <c r="M123" s="24"/>
      <c r="N123" s="24"/>
      <c r="O123" s="24"/>
      <c r="P123" s="24"/>
    </row>
    <row r="124" spans="6:16" s="21" customFormat="1" x14ac:dyDescent="0.25">
      <c r="F124" s="22"/>
      <c r="G124" s="23"/>
      <c r="M124" s="24"/>
      <c r="N124" s="24"/>
      <c r="O124" s="24"/>
      <c r="P124" s="24"/>
    </row>
    <row r="125" spans="6:16" s="21" customFormat="1" x14ac:dyDescent="0.25">
      <c r="F125" s="22"/>
      <c r="G125" s="23"/>
      <c r="M125" s="24"/>
      <c r="N125" s="24"/>
      <c r="O125" s="24"/>
      <c r="P125" s="24"/>
    </row>
    <row r="126" spans="6:16" s="21" customFormat="1" x14ac:dyDescent="0.25">
      <c r="F126" s="22"/>
      <c r="G126" s="23"/>
      <c r="M126" s="24"/>
      <c r="N126" s="24"/>
      <c r="O126" s="24"/>
      <c r="P126" s="24"/>
    </row>
    <row r="127" spans="6:16" s="21" customFormat="1" x14ac:dyDescent="0.25">
      <c r="F127" s="22"/>
      <c r="G127" s="23"/>
      <c r="M127" s="24"/>
      <c r="N127" s="24"/>
      <c r="O127" s="24"/>
      <c r="P127" s="24"/>
    </row>
    <row r="128" spans="6:16" s="21" customFormat="1" x14ac:dyDescent="0.25">
      <c r="F128" s="22"/>
      <c r="G128" s="23"/>
      <c r="M128" s="24"/>
      <c r="N128" s="24"/>
      <c r="O128" s="24"/>
      <c r="P128" s="24"/>
    </row>
    <row r="129" spans="6:16" s="21" customFormat="1" x14ac:dyDescent="0.25">
      <c r="F129" s="22"/>
      <c r="G129" s="23"/>
      <c r="M129" s="24"/>
      <c r="N129" s="24"/>
      <c r="O129" s="24"/>
      <c r="P129" s="24"/>
    </row>
    <row r="130" spans="6:16" s="21" customFormat="1" x14ac:dyDescent="0.25">
      <c r="F130" s="22"/>
      <c r="G130" s="23"/>
      <c r="M130" s="24"/>
      <c r="N130" s="24"/>
      <c r="O130" s="24"/>
      <c r="P130" s="24"/>
    </row>
    <row r="131" spans="6:16" s="21" customFormat="1" x14ac:dyDescent="0.25">
      <c r="F131" s="22"/>
      <c r="G131" s="23"/>
      <c r="M131" s="24"/>
      <c r="N131" s="24"/>
      <c r="O131" s="24"/>
      <c r="P131" s="24"/>
    </row>
    <row r="132" spans="6:16" s="21" customFormat="1" x14ac:dyDescent="0.25">
      <c r="F132" s="22"/>
      <c r="G132" s="23"/>
      <c r="M132" s="24"/>
      <c r="N132" s="24"/>
      <c r="O132" s="24"/>
      <c r="P132" s="24"/>
    </row>
    <row r="133" spans="6:16" s="21" customFormat="1" x14ac:dyDescent="0.25">
      <c r="F133" s="22"/>
      <c r="G133" s="23"/>
      <c r="M133" s="24"/>
      <c r="N133" s="24"/>
      <c r="O133" s="24"/>
      <c r="P133" s="24"/>
    </row>
    <row r="134" spans="6:16" s="21" customFormat="1" x14ac:dyDescent="0.25">
      <c r="F134" s="22"/>
      <c r="G134" s="23"/>
      <c r="M134" s="24"/>
      <c r="N134" s="24"/>
      <c r="O134" s="24"/>
      <c r="P134" s="24"/>
    </row>
    <row r="135" spans="6:16" s="21" customFormat="1" x14ac:dyDescent="0.25">
      <c r="F135" s="22"/>
      <c r="G135" s="23"/>
      <c r="M135" s="24"/>
      <c r="N135" s="24"/>
      <c r="O135" s="24"/>
      <c r="P135" s="24"/>
    </row>
    <row r="136" spans="6:16" s="21" customFormat="1" x14ac:dyDescent="0.25">
      <c r="F136" s="22"/>
      <c r="G136" s="23"/>
      <c r="M136" s="24"/>
      <c r="N136" s="24"/>
      <c r="O136" s="24"/>
      <c r="P136" s="24"/>
    </row>
    <row r="137" spans="6:16" s="21" customFormat="1" x14ac:dyDescent="0.25">
      <c r="F137" s="22"/>
      <c r="G137" s="23"/>
      <c r="M137" s="24"/>
      <c r="N137" s="24"/>
      <c r="O137" s="24"/>
      <c r="P137" s="24"/>
    </row>
    <row r="138" spans="6:16" s="21" customFormat="1" x14ac:dyDescent="0.25">
      <c r="F138" s="22"/>
      <c r="G138" s="23"/>
      <c r="M138" s="24"/>
      <c r="N138" s="24"/>
      <c r="O138" s="24"/>
      <c r="P138" s="24"/>
    </row>
    <row r="139" spans="6:16" s="21" customFormat="1" x14ac:dyDescent="0.25">
      <c r="F139" s="22"/>
      <c r="G139" s="23"/>
      <c r="M139" s="24"/>
      <c r="N139" s="24"/>
      <c r="O139" s="24"/>
      <c r="P139" s="24"/>
    </row>
    <row r="140" spans="6:16" s="21" customFormat="1" x14ac:dyDescent="0.25">
      <c r="F140" s="22"/>
      <c r="G140" s="23"/>
      <c r="M140" s="24"/>
      <c r="N140" s="24"/>
      <c r="O140" s="24"/>
      <c r="P140" s="24"/>
    </row>
    <row r="141" spans="6:16" s="21" customFormat="1" x14ac:dyDescent="0.25">
      <c r="F141" s="22"/>
      <c r="G141" s="23"/>
      <c r="M141" s="24"/>
      <c r="N141" s="24"/>
      <c r="O141" s="24"/>
      <c r="P141" s="24"/>
    </row>
    <row r="142" spans="6:16" s="21" customFormat="1" x14ac:dyDescent="0.25">
      <c r="F142" s="22"/>
      <c r="G142" s="23"/>
      <c r="M142" s="24"/>
      <c r="N142" s="24"/>
      <c r="O142" s="24"/>
      <c r="P142" s="24"/>
    </row>
    <row r="143" spans="6:16" s="21" customFormat="1" x14ac:dyDescent="0.25">
      <c r="F143" s="22"/>
      <c r="G143" s="23"/>
      <c r="M143" s="24"/>
      <c r="N143" s="24"/>
      <c r="O143" s="24"/>
      <c r="P143" s="24"/>
    </row>
    <row r="144" spans="6:16" s="21" customFormat="1" x14ac:dyDescent="0.25">
      <c r="F144" s="22"/>
      <c r="G144" s="23"/>
      <c r="M144" s="24"/>
      <c r="N144" s="24"/>
      <c r="O144" s="24"/>
      <c r="P144" s="24"/>
    </row>
    <row r="145" spans="6:16" s="21" customFormat="1" x14ac:dyDescent="0.25">
      <c r="F145" s="22"/>
      <c r="G145" s="23"/>
      <c r="M145" s="24"/>
      <c r="N145" s="24"/>
      <c r="O145" s="24"/>
      <c r="P145" s="24"/>
    </row>
    <row r="146" spans="6:16" s="21" customFormat="1" x14ac:dyDescent="0.25">
      <c r="F146" s="22"/>
      <c r="G146" s="23"/>
      <c r="M146" s="24"/>
      <c r="N146" s="24"/>
      <c r="O146" s="24"/>
      <c r="P146" s="24"/>
    </row>
    <row r="147" spans="6:16" s="21" customFormat="1" x14ac:dyDescent="0.25">
      <c r="F147" s="22"/>
      <c r="G147" s="23"/>
      <c r="M147" s="24"/>
      <c r="N147" s="24"/>
      <c r="O147" s="24"/>
      <c r="P147" s="24"/>
    </row>
    <row r="148" spans="6:16" s="21" customFormat="1" x14ac:dyDescent="0.25">
      <c r="F148" s="22"/>
      <c r="G148" s="23"/>
      <c r="M148" s="24"/>
      <c r="N148" s="24"/>
      <c r="O148" s="24"/>
      <c r="P148" s="24"/>
    </row>
    <row r="149" spans="6:16" s="21" customFormat="1" x14ac:dyDescent="0.25">
      <c r="F149" s="22"/>
      <c r="G149" s="23"/>
      <c r="M149" s="24"/>
      <c r="N149" s="24"/>
      <c r="O149" s="24"/>
      <c r="P149" s="24"/>
    </row>
    <row r="150" spans="6:16" s="21" customFormat="1" x14ac:dyDescent="0.25">
      <c r="F150" s="22"/>
      <c r="G150" s="23"/>
      <c r="M150" s="24"/>
      <c r="N150" s="24"/>
      <c r="O150" s="24"/>
      <c r="P150" s="24"/>
    </row>
    <row r="151" spans="6:16" s="21" customFormat="1" x14ac:dyDescent="0.25">
      <c r="F151" s="22"/>
      <c r="G151" s="23"/>
      <c r="M151" s="24"/>
      <c r="N151" s="24"/>
      <c r="O151" s="24"/>
      <c r="P151" s="24"/>
    </row>
    <row r="152" spans="6:16" s="21" customFormat="1" x14ac:dyDescent="0.25">
      <c r="F152" s="22"/>
      <c r="G152" s="23"/>
      <c r="M152" s="24"/>
      <c r="N152" s="24"/>
      <c r="O152" s="24"/>
      <c r="P152" s="24"/>
    </row>
    <row r="153" spans="6:16" s="21" customFormat="1" x14ac:dyDescent="0.25">
      <c r="F153" s="22"/>
      <c r="G153" s="23"/>
      <c r="M153" s="24"/>
      <c r="N153" s="24"/>
      <c r="O153" s="24"/>
      <c r="P153" s="24"/>
    </row>
    <row r="154" spans="6:16" s="21" customFormat="1" x14ac:dyDescent="0.25">
      <c r="F154" s="22"/>
      <c r="G154" s="23"/>
      <c r="M154" s="24"/>
      <c r="N154" s="24"/>
      <c r="O154" s="24"/>
      <c r="P154" s="24"/>
    </row>
    <row r="155" spans="6:16" s="21" customFormat="1" x14ac:dyDescent="0.25">
      <c r="F155" s="22"/>
      <c r="G155" s="23"/>
      <c r="M155" s="24"/>
      <c r="N155" s="24"/>
      <c r="O155" s="24"/>
      <c r="P155" s="24"/>
    </row>
    <row r="156" spans="6:16" s="21" customFormat="1" x14ac:dyDescent="0.25">
      <c r="F156" s="22"/>
      <c r="G156" s="23"/>
      <c r="M156" s="24"/>
      <c r="N156" s="24"/>
      <c r="O156" s="24"/>
      <c r="P156" s="24"/>
    </row>
    <row r="157" spans="6:16" s="21" customFormat="1" x14ac:dyDescent="0.25">
      <c r="F157" s="22"/>
      <c r="G157" s="23"/>
      <c r="M157" s="24"/>
      <c r="N157" s="24"/>
      <c r="O157" s="24"/>
      <c r="P157" s="24"/>
    </row>
    <row r="158" spans="6:16" s="21" customFormat="1" x14ac:dyDescent="0.25">
      <c r="F158" s="22"/>
      <c r="G158" s="23"/>
      <c r="M158" s="24"/>
      <c r="N158" s="24"/>
      <c r="O158" s="24"/>
      <c r="P158" s="24"/>
    </row>
    <row r="159" spans="6:16" s="21" customFormat="1" x14ac:dyDescent="0.25">
      <c r="F159" s="22"/>
      <c r="G159" s="23"/>
      <c r="M159" s="24"/>
      <c r="N159" s="24"/>
      <c r="O159" s="24"/>
      <c r="P159" s="24"/>
    </row>
    <row r="160" spans="6:16" s="21" customFormat="1" x14ac:dyDescent="0.25">
      <c r="F160" s="22"/>
      <c r="G160" s="23"/>
      <c r="M160" s="24"/>
      <c r="N160" s="24"/>
      <c r="O160" s="24"/>
      <c r="P160" s="24"/>
    </row>
    <row r="161" spans="6:16" s="21" customFormat="1" x14ac:dyDescent="0.25">
      <c r="F161" s="22"/>
      <c r="G161" s="23"/>
      <c r="M161" s="24"/>
      <c r="N161" s="24"/>
      <c r="O161" s="24"/>
      <c r="P161" s="24"/>
    </row>
    <row r="162" spans="6:16" s="21" customFormat="1" x14ac:dyDescent="0.25">
      <c r="F162" s="22"/>
      <c r="G162" s="23"/>
      <c r="M162" s="24"/>
      <c r="N162" s="24"/>
      <c r="O162" s="24"/>
      <c r="P162" s="24"/>
    </row>
    <row r="163" spans="6:16" s="21" customFormat="1" x14ac:dyDescent="0.25">
      <c r="F163" s="22"/>
      <c r="G163" s="23"/>
      <c r="M163" s="24"/>
      <c r="N163" s="24"/>
      <c r="O163" s="24"/>
      <c r="P163" s="24"/>
    </row>
    <row r="164" spans="6:16" s="21" customFormat="1" x14ac:dyDescent="0.25">
      <c r="F164" s="22"/>
      <c r="G164" s="23"/>
      <c r="M164" s="24"/>
      <c r="N164" s="24"/>
      <c r="O164" s="24"/>
      <c r="P164" s="24"/>
    </row>
    <row r="165" spans="6:16" s="21" customFormat="1" x14ac:dyDescent="0.25">
      <c r="F165" s="22"/>
      <c r="G165" s="23"/>
      <c r="M165" s="24"/>
      <c r="N165" s="24"/>
      <c r="O165" s="24"/>
      <c r="P165" s="24"/>
    </row>
    <row r="166" spans="6:16" s="21" customFormat="1" x14ac:dyDescent="0.25">
      <c r="F166" s="22"/>
      <c r="G166" s="23"/>
      <c r="M166" s="24"/>
      <c r="N166" s="24"/>
      <c r="O166" s="24"/>
      <c r="P166" s="24"/>
    </row>
    <row r="167" spans="6:16" s="21" customFormat="1" x14ac:dyDescent="0.25">
      <c r="F167" s="22"/>
      <c r="G167" s="23"/>
      <c r="M167" s="24"/>
      <c r="N167" s="24"/>
      <c r="O167" s="24"/>
      <c r="P167" s="24"/>
    </row>
    <row r="168" spans="6:16" s="21" customFormat="1" x14ac:dyDescent="0.25">
      <c r="F168" s="22"/>
      <c r="G168" s="23"/>
      <c r="M168" s="24"/>
      <c r="N168" s="24"/>
      <c r="O168" s="24"/>
      <c r="P168" s="24"/>
    </row>
    <row r="169" spans="6:16" s="21" customFormat="1" x14ac:dyDescent="0.25">
      <c r="F169" s="22"/>
      <c r="G169" s="23"/>
      <c r="M169" s="24"/>
      <c r="N169" s="24"/>
      <c r="O169" s="24"/>
      <c r="P169" s="24"/>
    </row>
    <row r="170" spans="6:16" s="21" customFormat="1" x14ac:dyDescent="0.25">
      <c r="F170" s="22"/>
      <c r="G170" s="23"/>
      <c r="M170" s="24"/>
      <c r="N170" s="24"/>
      <c r="O170" s="24"/>
      <c r="P170" s="24"/>
    </row>
    <row r="171" spans="6:16" s="21" customFormat="1" x14ac:dyDescent="0.25">
      <c r="F171" s="22"/>
      <c r="G171" s="23"/>
      <c r="M171" s="24"/>
      <c r="N171" s="24"/>
      <c r="O171" s="24"/>
      <c r="P171" s="24"/>
    </row>
    <row r="172" spans="6:16" s="21" customFormat="1" x14ac:dyDescent="0.25">
      <c r="F172" s="22"/>
      <c r="G172" s="23"/>
      <c r="M172" s="24"/>
      <c r="N172" s="24"/>
      <c r="O172" s="24"/>
      <c r="P172" s="24"/>
    </row>
    <row r="173" spans="6:16" s="21" customFormat="1" x14ac:dyDescent="0.25">
      <c r="F173" s="22"/>
      <c r="G173" s="23"/>
      <c r="M173" s="24"/>
      <c r="N173" s="24"/>
      <c r="O173" s="24"/>
      <c r="P173" s="24"/>
    </row>
    <row r="174" spans="6:16" s="21" customFormat="1" x14ac:dyDescent="0.25">
      <c r="F174" s="22"/>
      <c r="G174" s="23"/>
      <c r="M174" s="24"/>
      <c r="N174" s="24"/>
      <c r="O174" s="24"/>
      <c r="P174" s="24"/>
    </row>
    <row r="175" spans="6:16" s="21" customFormat="1" x14ac:dyDescent="0.25">
      <c r="F175" s="22"/>
      <c r="G175" s="23"/>
      <c r="M175" s="24"/>
      <c r="N175" s="24"/>
      <c r="O175" s="24"/>
      <c r="P175" s="24"/>
    </row>
    <row r="176" spans="6:16" s="21" customFormat="1" x14ac:dyDescent="0.25">
      <c r="F176" s="22"/>
      <c r="G176" s="23"/>
      <c r="M176" s="24"/>
      <c r="N176" s="24"/>
      <c r="O176" s="24"/>
      <c r="P176" s="24"/>
    </row>
    <row r="177" spans="6:16" s="21" customFormat="1" x14ac:dyDescent="0.25">
      <c r="F177" s="22"/>
      <c r="G177" s="23"/>
      <c r="M177" s="24"/>
      <c r="N177" s="24"/>
      <c r="O177" s="24"/>
      <c r="P177" s="24"/>
    </row>
    <row r="178" spans="6:16" s="21" customFormat="1" x14ac:dyDescent="0.25">
      <c r="F178" s="22"/>
      <c r="G178" s="23"/>
      <c r="M178" s="24"/>
      <c r="N178" s="24"/>
      <c r="O178" s="24"/>
      <c r="P178" s="24"/>
    </row>
    <row r="179" spans="6:16" s="21" customFormat="1" x14ac:dyDescent="0.25">
      <c r="F179" s="22"/>
      <c r="G179" s="23"/>
      <c r="M179" s="24"/>
      <c r="N179" s="24"/>
      <c r="O179" s="24"/>
      <c r="P179" s="24"/>
    </row>
    <row r="180" spans="6:16" s="21" customFormat="1" x14ac:dyDescent="0.25">
      <c r="F180" s="22"/>
      <c r="G180" s="23"/>
      <c r="M180" s="24"/>
      <c r="N180" s="24"/>
      <c r="O180" s="24"/>
      <c r="P180" s="24"/>
    </row>
    <row r="181" spans="6:16" s="21" customFormat="1" x14ac:dyDescent="0.25">
      <c r="F181" s="22"/>
      <c r="G181" s="23"/>
      <c r="M181" s="24"/>
      <c r="N181" s="24"/>
      <c r="O181" s="24"/>
      <c r="P181" s="24"/>
    </row>
    <row r="182" spans="6:16" s="21" customFormat="1" x14ac:dyDescent="0.25">
      <c r="F182" s="22"/>
      <c r="G182" s="23"/>
      <c r="L182"/>
      <c r="M182" s="24"/>
      <c r="N182" s="24"/>
      <c r="O182" s="24"/>
      <c r="P182" s="24"/>
    </row>
  </sheetData>
  <mergeCells count="124">
    <mergeCell ref="M54:N54"/>
    <mergeCell ref="O54:P54"/>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Q7:Q14"/>
    <mergeCell ref="R7:R14"/>
    <mergeCell ref="G10:G11"/>
    <mergeCell ref="G12:G14"/>
    <mergeCell ref="F7:F14"/>
    <mergeCell ref="G7:G8"/>
    <mergeCell ref="J7:J14"/>
    <mergeCell ref="N7:N14"/>
    <mergeCell ref="O7:O14"/>
    <mergeCell ref="P7:P14"/>
    <mergeCell ref="O15:O24"/>
    <mergeCell ref="P15:P24"/>
    <mergeCell ref="A7:A14"/>
    <mergeCell ref="B7:B14"/>
    <mergeCell ref="C7:C14"/>
    <mergeCell ref="D7:D14"/>
    <mergeCell ref="E7:E14"/>
    <mergeCell ref="K7:K14"/>
    <mergeCell ref="L7:L14"/>
    <mergeCell ref="M7:M14"/>
    <mergeCell ref="A15:A24"/>
    <mergeCell ref="B15:B24"/>
    <mergeCell ref="C15:C24"/>
    <mergeCell ref="D15:D24"/>
    <mergeCell ref="E15:E24"/>
    <mergeCell ref="F15:F24"/>
    <mergeCell ref="Q15:Q24"/>
    <mergeCell ref="R15:R24"/>
    <mergeCell ref="G17:G18"/>
    <mergeCell ref="G20:G21"/>
    <mergeCell ref="G22:G24"/>
    <mergeCell ref="G15:G16"/>
    <mergeCell ref="J15:J24"/>
    <mergeCell ref="K15:K24"/>
    <mergeCell ref="L15:L24"/>
    <mergeCell ref="M15:M24"/>
    <mergeCell ref="N15:N24"/>
    <mergeCell ref="A25:A32"/>
    <mergeCell ref="B25:B32"/>
    <mergeCell ref="C25:C32"/>
    <mergeCell ref="D25:D32"/>
    <mergeCell ref="E25:E32"/>
    <mergeCell ref="F25:F32"/>
    <mergeCell ref="O25:O32"/>
    <mergeCell ref="P25:P32"/>
    <mergeCell ref="Q25:Q32"/>
    <mergeCell ref="R25:R32"/>
    <mergeCell ref="G27:G28"/>
    <mergeCell ref="G30:G32"/>
    <mergeCell ref="G25:G26"/>
    <mergeCell ref="J25:J32"/>
    <mergeCell ref="K25:K32"/>
    <mergeCell ref="L25:L32"/>
    <mergeCell ref="M25:M32"/>
    <mergeCell ref="N25:N32"/>
    <mergeCell ref="R33:R39"/>
    <mergeCell ref="G37:G39"/>
    <mergeCell ref="K33:K39"/>
    <mergeCell ref="L33:L39"/>
    <mergeCell ref="M33:M39"/>
    <mergeCell ref="N33:N39"/>
    <mergeCell ref="O33:O39"/>
    <mergeCell ref="P33:P39"/>
    <mergeCell ref="A33:A39"/>
    <mergeCell ref="A40:A46"/>
    <mergeCell ref="B40:B46"/>
    <mergeCell ref="C40:C46"/>
    <mergeCell ref="D40:D46"/>
    <mergeCell ref="E40:E46"/>
    <mergeCell ref="F40:F46"/>
    <mergeCell ref="Q33:Q39"/>
    <mergeCell ref="B33:B39"/>
    <mergeCell ref="C33:C39"/>
    <mergeCell ref="D33:D39"/>
    <mergeCell ref="E33:E39"/>
    <mergeCell ref="F33:F39"/>
    <mergeCell ref="G33:G34"/>
    <mergeCell ref="J33:J39"/>
    <mergeCell ref="O40:O46"/>
    <mergeCell ref="P40:P46"/>
    <mergeCell ref="Q40:Q46"/>
    <mergeCell ref="R47:R51"/>
    <mergeCell ref="G50:G51"/>
    <mergeCell ref="K47:K51"/>
    <mergeCell ref="L47:L51"/>
    <mergeCell ref="M47:M51"/>
    <mergeCell ref="N47:N51"/>
    <mergeCell ref="O47:O51"/>
    <mergeCell ref="P47:P51"/>
    <mergeCell ref="R40:R46"/>
    <mergeCell ref="G42:G43"/>
    <mergeCell ref="G44:G46"/>
    <mergeCell ref="G40:G41"/>
    <mergeCell ref="J40:J46"/>
    <mergeCell ref="K40:K46"/>
    <mergeCell ref="L40:L46"/>
    <mergeCell ref="M40:M46"/>
    <mergeCell ref="N40:N46"/>
    <mergeCell ref="A47:A51"/>
    <mergeCell ref="B47:B51"/>
    <mergeCell ref="C47:C51"/>
    <mergeCell ref="D47:D51"/>
    <mergeCell ref="E47:E51"/>
    <mergeCell ref="F47:F51"/>
    <mergeCell ref="G47:G48"/>
    <mergeCell ref="J47:J51"/>
    <mergeCell ref="Q47:Q51"/>
  </mergeCells>
  <pageMargins left="0.7" right="0.7" top="0.75" bottom="0.75" header="0.3" footer="0.3"/>
  <pageSetup paperSize="9" orientation="portrait" horizontalDpi="4294967294" verticalDpi="429496729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T196"/>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101.85546875" customWidth="1"/>
    <col min="7" max="7" width="35.7109375" customWidth="1"/>
    <col min="8" max="8" width="19.28515625" customWidth="1"/>
    <col min="9" max="9" width="10.42578125" customWidth="1"/>
    <col min="10" max="10" width="29.7109375" customWidth="1"/>
    <col min="11" max="11" width="13" customWidth="1"/>
    <col min="12" max="12" width="12.7109375" customWidth="1"/>
    <col min="13" max="16" width="14.7109375" style="27"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28" t="s">
        <v>3485</v>
      </c>
    </row>
    <row r="4" spans="1:19" s="30" customFormat="1" ht="47.25" customHeight="1" x14ac:dyDescent="0.25">
      <c r="A4" s="784" t="s">
        <v>0</v>
      </c>
      <c r="B4" s="784" t="s">
        <v>1</v>
      </c>
      <c r="C4" s="784" t="s">
        <v>2</v>
      </c>
      <c r="D4" s="784" t="s">
        <v>3</v>
      </c>
      <c r="E4" s="784" t="s">
        <v>4</v>
      </c>
      <c r="F4" s="784" t="s">
        <v>5</v>
      </c>
      <c r="G4" s="784" t="s">
        <v>6</v>
      </c>
      <c r="H4" s="787" t="s">
        <v>7</v>
      </c>
      <c r="I4" s="787"/>
      <c r="J4" s="784" t="s">
        <v>8</v>
      </c>
      <c r="K4" s="788" t="s">
        <v>9</v>
      </c>
      <c r="L4" s="1054"/>
      <c r="M4" s="786" t="s">
        <v>10</v>
      </c>
      <c r="N4" s="786"/>
      <c r="O4" s="786" t="s">
        <v>11</v>
      </c>
      <c r="P4" s="786"/>
      <c r="Q4" s="784" t="s">
        <v>12</v>
      </c>
      <c r="R4" s="784" t="s">
        <v>13</v>
      </c>
      <c r="S4" s="29"/>
    </row>
    <row r="5" spans="1:19" s="30" customFormat="1" ht="35.25" customHeight="1" x14ac:dyDescent="0.2">
      <c r="A5" s="785"/>
      <c r="B5" s="785"/>
      <c r="C5" s="785"/>
      <c r="D5" s="785"/>
      <c r="E5" s="785"/>
      <c r="F5" s="785"/>
      <c r="G5" s="785"/>
      <c r="H5" s="467" t="s">
        <v>14</v>
      </c>
      <c r="I5" s="467" t="s">
        <v>15</v>
      </c>
      <c r="J5" s="785"/>
      <c r="K5" s="468">
        <v>2018</v>
      </c>
      <c r="L5" s="468">
        <v>2019</v>
      </c>
      <c r="M5" s="469">
        <v>2018</v>
      </c>
      <c r="N5" s="469">
        <v>2019</v>
      </c>
      <c r="O5" s="469">
        <v>2018</v>
      </c>
      <c r="P5" s="469">
        <v>2019</v>
      </c>
      <c r="Q5" s="785"/>
      <c r="R5" s="785"/>
      <c r="S5" s="29"/>
    </row>
    <row r="6" spans="1:19" s="30" customFormat="1" ht="15.75" customHeight="1" x14ac:dyDescent="0.2">
      <c r="A6" s="467" t="s">
        <v>16</v>
      </c>
      <c r="B6" s="467" t="s">
        <v>17</v>
      </c>
      <c r="C6" s="467" t="s">
        <v>18</v>
      </c>
      <c r="D6" s="467" t="s">
        <v>19</v>
      </c>
      <c r="E6" s="467" t="s">
        <v>20</v>
      </c>
      <c r="F6" s="467" t="s">
        <v>21</v>
      </c>
      <c r="G6" s="467" t="s">
        <v>22</v>
      </c>
      <c r="H6" s="467" t="s">
        <v>23</v>
      </c>
      <c r="I6" s="467" t="s">
        <v>24</v>
      </c>
      <c r="J6" s="467" t="s">
        <v>25</v>
      </c>
      <c r="K6" s="468" t="s">
        <v>26</v>
      </c>
      <c r="L6" s="468" t="s">
        <v>27</v>
      </c>
      <c r="M6" s="471" t="s">
        <v>28</v>
      </c>
      <c r="N6" s="471" t="s">
        <v>29</v>
      </c>
      <c r="O6" s="471" t="s">
        <v>30</v>
      </c>
      <c r="P6" s="471" t="s">
        <v>31</v>
      </c>
      <c r="Q6" s="467" t="s">
        <v>32</v>
      </c>
      <c r="R6" s="467" t="s">
        <v>33</v>
      </c>
      <c r="S6" s="29"/>
    </row>
    <row r="7" spans="1:19" s="30" customFormat="1" ht="176.25" customHeight="1" x14ac:dyDescent="0.2">
      <c r="A7" s="56">
        <v>1</v>
      </c>
      <c r="B7" s="57">
        <v>1</v>
      </c>
      <c r="C7" s="57">
        <v>4</v>
      </c>
      <c r="D7" s="58">
        <v>5</v>
      </c>
      <c r="E7" s="59" t="s">
        <v>263</v>
      </c>
      <c r="F7" s="60" t="s">
        <v>264</v>
      </c>
      <c r="G7" s="58" t="s">
        <v>62</v>
      </c>
      <c r="H7" s="61">
        <v>30</v>
      </c>
      <c r="I7" s="62" t="s">
        <v>255</v>
      </c>
      <c r="J7" s="58" t="s">
        <v>265</v>
      </c>
      <c r="K7" s="63" t="s">
        <v>266</v>
      </c>
      <c r="L7" s="63"/>
      <c r="M7" s="64">
        <v>40321.199999999997</v>
      </c>
      <c r="N7" s="64"/>
      <c r="O7" s="64">
        <v>40321.199999999997</v>
      </c>
      <c r="P7" s="64"/>
      <c r="Q7" s="58" t="s">
        <v>257</v>
      </c>
      <c r="R7" s="58" t="s">
        <v>267</v>
      </c>
      <c r="S7" s="29"/>
    </row>
    <row r="8" spans="1:19" s="11" customFormat="1" ht="105.75" customHeight="1" x14ac:dyDescent="0.25">
      <c r="A8" s="719">
        <v>2</v>
      </c>
      <c r="B8" s="719">
        <v>1</v>
      </c>
      <c r="C8" s="719">
        <v>4</v>
      </c>
      <c r="D8" s="725">
        <v>5</v>
      </c>
      <c r="E8" s="988" t="s">
        <v>268</v>
      </c>
      <c r="F8" s="936" t="s">
        <v>269</v>
      </c>
      <c r="G8" s="519" t="s">
        <v>62</v>
      </c>
      <c r="H8" s="519">
        <v>30</v>
      </c>
      <c r="I8" s="13" t="s">
        <v>255</v>
      </c>
      <c r="J8" s="709" t="s">
        <v>270</v>
      </c>
      <c r="K8" s="940" t="s">
        <v>136</v>
      </c>
      <c r="L8" s="738"/>
      <c r="M8" s="841">
        <v>85164.2</v>
      </c>
      <c r="N8" s="738"/>
      <c r="O8" s="841">
        <f>M8</f>
        <v>85164.2</v>
      </c>
      <c r="P8" s="738"/>
      <c r="Q8" s="709" t="s">
        <v>257</v>
      </c>
      <c r="R8" s="709" t="s">
        <v>267</v>
      </c>
      <c r="S8" s="10"/>
    </row>
    <row r="9" spans="1:19" s="11" customFormat="1" ht="117" customHeight="1" x14ac:dyDescent="0.25">
      <c r="A9" s="719"/>
      <c r="B9" s="719"/>
      <c r="C9" s="719"/>
      <c r="D9" s="725"/>
      <c r="E9" s="988"/>
      <c r="F9" s="938"/>
      <c r="G9" s="519" t="s">
        <v>45</v>
      </c>
      <c r="H9" s="519">
        <v>1000</v>
      </c>
      <c r="I9" s="13" t="s">
        <v>262</v>
      </c>
      <c r="J9" s="711"/>
      <c r="K9" s="942"/>
      <c r="L9" s="739"/>
      <c r="M9" s="944"/>
      <c r="N9" s="739"/>
      <c r="O9" s="944"/>
      <c r="P9" s="739"/>
      <c r="Q9" s="711"/>
      <c r="R9" s="711"/>
      <c r="S9" s="10"/>
    </row>
    <row r="10" spans="1:19" s="5" customFormat="1" ht="155.25" customHeight="1" x14ac:dyDescent="0.25">
      <c r="A10" s="57">
        <v>3</v>
      </c>
      <c r="B10" s="57">
        <v>1</v>
      </c>
      <c r="C10" s="57">
        <v>4</v>
      </c>
      <c r="D10" s="58">
        <v>2</v>
      </c>
      <c r="E10" s="59" t="s">
        <v>271</v>
      </c>
      <c r="F10" s="60" t="s">
        <v>272</v>
      </c>
      <c r="G10" s="58" t="s">
        <v>224</v>
      </c>
      <c r="H10" s="58">
        <v>40</v>
      </c>
      <c r="I10" s="62" t="s">
        <v>255</v>
      </c>
      <c r="J10" s="58" t="s">
        <v>273</v>
      </c>
      <c r="K10" s="63" t="s">
        <v>136</v>
      </c>
      <c r="L10" s="63"/>
      <c r="M10" s="64">
        <v>10988.2</v>
      </c>
      <c r="N10" s="64"/>
      <c r="O10" s="64">
        <f t="shared" ref="O10:O16" si="0">M10</f>
        <v>10988.2</v>
      </c>
      <c r="P10" s="64"/>
      <c r="Q10" s="58" t="s">
        <v>257</v>
      </c>
      <c r="R10" s="58" t="s">
        <v>267</v>
      </c>
      <c r="S10" s="4"/>
    </row>
    <row r="11" spans="1:19" s="5" customFormat="1" ht="134.25" customHeight="1" x14ac:dyDescent="0.25">
      <c r="A11" s="57">
        <v>4</v>
      </c>
      <c r="B11" s="57">
        <v>1</v>
      </c>
      <c r="C11" s="57">
        <v>4</v>
      </c>
      <c r="D11" s="58">
        <v>2</v>
      </c>
      <c r="E11" s="59" t="s">
        <v>274</v>
      </c>
      <c r="F11" s="65" t="s">
        <v>275</v>
      </c>
      <c r="G11" s="58" t="s">
        <v>62</v>
      </c>
      <c r="H11" s="58">
        <v>28</v>
      </c>
      <c r="I11" s="62" t="s">
        <v>255</v>
      </c>
      <c r="J11" s="58" t="s">
        <v>276</v>
      </c>
      <c r="K11" s="63" t="s">
        <v>161</v>
      </c>
      <c r="L11" s="63"/>
      <c r="M11" s="64">
        <v>7212.84</v>
      </c>
      <c r="N11" s="64"/>
      <c r="O11" s="64">
        <f t="shared" si="0"/>
        <v>7212.84</v>
      </c>
      <c r="P11" s="64"/>
      <c r="Q11" s="58" t="s">
        <v>257</v>
      </c>
      <c r="R11" s="58" t="s">
        <v>267</v>
      </c>
      <c r="S11" s="4"/>
    </row>
    <row r="12" spans="1:19" s="5" customFormat="1" ht="141.75" customHeight="1" x14ac:dyDescent="0.25">
      <c r="A12" s="57">
        <v>5</v>
      </c>
      <c r="B12" s="57">
        <v>1</v>
      </c>
      <c r="C12" s="57">
        <v>4</v>
      </c>
      <c r="D12" s="58">
        <v>5</v>
      </c>
      <c r="E12" s="59" t="s">
        <v>277</v>
      </c>
      <c r="F12" s="65" t="s">
        <v>278</v>
      </c>
      <c r="G12" s="58" t="s">
        <v>36</v>
      </c>
      <c r="H12" s="58">
        <v>130</v>
      </c>
      <c r="I12" s="62" t="s">
        <v>255</v>
      </c>
      <c r="J12" s="58" t="s">
        <v>279</v>
      </c>
      <c r="K12" s="63" t="s">
        <v>161</v>
      </c>
      <c r="L12" s="63"/>
      <c r="M12" s="64">
        <v>19755.400000000001</v>
      </c>
      <c r="N12" s="64"/>
      <c r="O12" s="64">
        <f t="shared" si="0"/>
        <v>19755.400000000001</v>
      </c>
      <c r="P12" s="64"/>
      <c r="Q12" s="58" t="s">
        <v>257</v>
      </c>
      <c r="R12" s="58" t="s">
        <v>267</v>
      </c>
      <c r="S12" s="4"/>
    </row>
    <row r="13" spans="1:19" s="5" customFormat="1" ht="150" customHeight="1" x14ac:dyDescent="0.25">
      <c r="A13" s="57">
        <v>6</v>
      </c>
      <c r="B13" s="57">
        <v>1</v>
      </c>
      <c r="C13" s="57">
        <v>4</v>
      </c>
      <c r="D13" s="58">
        <v>2</v>
      </c>
      <c r="E13" s="59" t="s">
        <v>280</v>
      </c>
      <c r="F13" s="65" t="s">
        <v>281</v>
      </c>
      <c r="G13" s="58" t="s">
        <v>282</v>
      </c>
      <c r="H13" s="66">
        <v>45</v>
      </c>
      <c r="I13" s="62" t="s">
        <v>255</v>
      </c>
      <c r="J13" s="58" t="s">
        <v>283</v>
      </c>
      <c r="K13" s="63" t="s">
        <v>161</v>
      </c>
      <c r="L13" s="63"/>
      <c r="M13" s="64">
        <v>18895.72</v>
      </c>
      <c r="N13" s="64"/>
      <c r="O13" s="64">
        <f t="shared" si="0"/>
        <v>18895.72</v>
      </c>
      <c r="P13" s="64"/>
      <c r="Q13" s="58" t="s">
        <v>257</v>
      </c>
      <c r="R13" s="58" t="s">
        <v>267</v>
      </c>
      <c r="S13" s="4"/>
    </row>
    <row r="14" spans="1:19" s="5" customFormat="1" ht="186" customHeight="1" x14ac:dyDescent="0.25">
      <c r="A14" s="57">
        <v>7</v>
      </c>
      <c r="B14" s="57">
        <v>1</v>
      </c>
      <c r="C14" s="57">
        <v>4</v>
      </c>
      <c r="D14" s="58">
        <v>2</v>
      </c>
      <c r="E14" s="59" t="s">
        <v>284</v>
      </c>
      <c r="F14" s="65" t="s">
        <v>285</v>
      </c>
      <c r="G14" s="58" t="s">
        <v>143</v>
      </c>
      <c r="H14" s="58">
        <v>150</v>
      </c>
      <c r="I14" s="62" t="s">
        <v>255</v>
      </c>
      <c r="J14" s="58" t="s">
        <v>286</v>
      </c>
      <c r="K14" s="63" t="s">
        <v>136</v>
      </c>
      <c r="L14" s="63"/>
      <c r="M14" s="64">
        <v>25783.1</v>
      </c>
      <c r="N14" s="64"/>
      <c r="O14" s="64">
        <f t="shared" si="0"/>
        <v>25783.1</v>
      </c>
      <c r="P14" s="64"/>
      <c r="Q14" s="58" t="s">
        <v>257</v>
      </c>
      <c r="R14" s="58" t="s">
        <v>267</v>
      </c>
      <c r="S14" s="4"/>
    </row>
    <row r="15" spans="1:19" s="67" customFormat="1" ht="142.5" customHeight="1" x14ac:dyDescent="0.25">
      <c r="A15" s="57">
        <v>8</v>
      </c>
      <c r="B15" s="57">
        <v>1</v>
      </c>
      <c r="C15" s="57">
        <v>4</v>
      </c>
      <c r="D15" s="58">
        <v>2</v>
      </c>
      <c r="E15" s="59" t="s">
        <v>287</v>
      </c>
      <c r="F15" s="65" t="s">
        <v>288</v>
      </c>
      <c r="G15" s="58" t="s">
        <v>62</v>
      </c>
      <c r="H15" s="58">
        <v>29</v>
      </c>
      <c r="I15" s="62" t="s">
        <v>255</v>
      </c>
      <c r="J15" s="58" t="s">
        <v>289</v>
      </c>
      <c r="K15" s="63" t="s">
        <v>161</v>
      </c>
      <c r="L15" s="63"/>
      <c r="M15" s="64">
        <v>18041.64</v>
      </c>
      <c r="N15" s="64"/>
      <c r="O15" s="64">
        <f t="shared" si="0"/>
        <v>18041.64</v>
      </c>
      <c r="P15" s="64"/>
      <c r="Q15" s="58" t="s">
        <v>257</v>
      </c>
      <c r="R15" s="58" t="s">
        <v>267</v>
      </c>
      <c r="S15" s="4"/>
    </row>
    <row r="16" spans="1:19" s="5" customFormat="1" ht="157.5" customHeight="1" x14ac:dyDescent="0.25">
      <c r="A16" s="57">
        <v>9</v>
      </c>
      <c r="B16" s="57">
        <v>1</v>
      </c>
      <c r="C16" s="57">
        <v>4</v>
      </c>
      <c r="D16" s="58">
        <v>2</v>
      </c>
      <c r="E16" s="59" t="s">
        <v>290</v>
      </c>
      <c r="F16" s="65" t="s">
        <v>291</v>
      </c>
      <c r="G16" s="58" t="s">
        <v>292</v>
      </c>
      <c r="H16" s="58" t="s">
        <v>293</v>
      </c>
      <c r="I16" s="62" t="s">
        <v>292</v>
      </c>
      <c r="J16" s="58" t="s">
        <v>294</v>
      </c>
      <c r="K16" s="63" t="s">
        <v>130</v>
      </c>
      <c r="L16" s="63"/>
      <c r="M16" s="64">
        <v>29829.35</v>
      </c>
      <c r="N16" s="64"/>
      <c r="O16" s="64">
        <f t="shared" si="0"/>
        <v>29829.35</v>
      </c>
      <c r="P16" s="64"/>
      <c r="Q16" s="58" t="s">
        <v>257</v>
      </c>
      <c r="R16" s="58" t="s">
        <v>267</v>
      </c>
      <c r="S16" s="4"/>
    </row>
    <row r="17" spans="1:20" s="5" customFormat="1" ht="84" customHeight="1" x14ac:dyDescent="0.25">
      <c r="A17" s="47">
        <v>10</v>
      </c>
      <c r="B17" s="47">
        <v>1</v>
      </c>
      <c r="C17" s="47">
        <v>4</v>
      </c>
      <c r="D17" s="46">
        <v>5</v>
      </c>
      <c r="E17" s="49" t="s">
        <v>295</v>
      </c>
      <c r="F17" s="46" t="s">
        <v>296</v>
      </c>
      <c r="G17" s="46" t="s">
        <v>143</v>
      </c>
      <c r="H17" s="3">
        <v>50</v>
      </c>
      <c r="I17" s="3" t="s">
        <v>255</v>
      </c>
      <c r="J17" s="46" t="s">
        <v>297</v>
      </c>
      <c r="K17" s="50" t="s">
        <v>161</v>
      </c>
      <c r="L17" s="50"/>
      <c r="M17" s="48">
        <v>24463.5</v>
      </c>
      <c r="N17" s="48"/>
      <c r="O17" s="48">
        <v>20963.5</v>
      </c>
      <c r="P17" s="48"/>
      <c r="Q17" s="46" t="s">
        <v>112</v>
      </c>
      <c r="R17" s="46" t="s">
        <v>298</v>
      </c>
      <c r="S17" s="4"/>
    </row>
    <row r="18" spans="1:20" s="5" customFormat="1" ht="195.75" customHeight="1" x14ac:dyDescent="0.25">
      <c r="A18" s="102">
        <v>11</v>
      </c>
      <c r="B18" s="508">
        <v>1</v>
      </c>
      <c r="C18" s="508">
        <v>4</v>
      </c>
      <c r="D18" s="509">
        <v>5</v>
      </c>
      <c r="E18" s="509" t="s">
        <v>253</v>
      </c>
      <c r="F18" s="513" t="s">
        <v>254</v>
      </c>
      <c r="G18" s="509" t="s">
        <v>62</v>
      </c>
      <c r="H18" s="251">
        <v>20</v>
      </c>
      <c r="I18" s="310" t="s">
        <v>255</v>
      </c>
      <c r="J18" s="509" t="s">
        <v>256</v>
      </c>
      <c r="K18" s="511" t="s">
        <v>136</v>
      </c>
      <c r="L18" s="511"/>
      <c r="M18" s="512">
        <v>68541.2</v>
      </c>
      <c r="N18" s="512"/>
      <c r="O18" s="512">
        <v>68541.2</v>
      </c>
      <c r="P18" s="512"/>
      <c r="Q18" s="509" t="s">
        <v>257</v>
      </c>
      <c r="R18" s="509" t="s">
        <v>258</v>
      </c>
      <c r="S18" s="4"/>
    </row>
    <row r="19" spans="1:20" s="5" customFormat="1" ht="40.5" customHeight="1" x14ac:dyDescent="0.25">
      <c r="A19" s="729">
        <v>12</v>
      </c>
      <c r="B19" s="722">
        <v>1</v>
      </c>
      <c r="C19" s="722">
        <v>4</v>
      </c>
      <c r="D19" s="731">
        <v>2</v>
      </c>
      <c r="E19" s="731" t="s">
        <v>259</v>
      </c>
      <c r="F19" s="763" t="s">
        <v>260</v>
      </c>
      <c r="G19" s="509" t="s">
        <v>261</v>
      </c>
      <c r="H19" s="509">
        <v>60</v>
      </c>
      <c r="I19" s="310" t="s">
        <v>255</v>
      </c>
      <c r="J19" s="731" t="s">
        <v>256</v>
      </c>
      <c r="K19" s="740" t="s">
        <v>136</v>
      </c>
      <c r="L19" s="722"/>
      <c r="M19" s="741">
        <v>20998.2</v>
      </c>
      <c r="N19" s="741"/>
      <c r="O19" s="741">
        <v>20998.2</v>
      </c>
      <c r="P19" s="722"/>
      <c r="Q19" s="731" t="s">
        <v>257</v>
      </c>
      <c r="R19" s="731" t="s">
        <v>258</v>
      </c>
      <c r="S19" s="4"/>
    </row>
    <row r="20" spans="1:20" s="5" customFormat="1" ht="68.25" customHeight="1" x14ac:dyDescent="0.25">
      <c r="A20" s="795"/>
      <c r="B20" s="722"/>
      <c r="C20" s="722"/>
      <c r="D20" s="731"/>
      <c r="E20" s="731"/>
      <c r="F20" s="763"/>
      <c r="G20" s="509" t="s">
        <v>45</v>
      </c>
      <c r="H20" s="509">
        <v>1000</v>
      </c>
      <c r="I20" s="310" t="s">
        <v>262</v>
      </c>
      <c r="J20" s="731"/>
      <c r="K20" s="740"/>
      <c r="L20" s="722"/>
      <c r="M20" s="741"/>
      <c r="N20" s="741"/>
      <c r="O20" s="741"/>
      <c r="P20" s="722"/>
      <c r="Q20" s="731"/>
      <c r="R20" s="731"/>
      <c r="S20" s="4"/>
    </row>
    <row r="21" spans="1:20" s="5" customFormat="1" ht="21.75" customHeight="1" x14ac:dyDescent="0.25">
      <c r="A21" s="68"/>
      <c r="B21" s="69"/>
      <c r="C21" s="69"/>
      <c r="D21" s="69"/>
      <c r="E21" s="69"/>
      <c r="F21" s="69"/>
      <c r="G21" s="69"/>
      <c r="H21" s="69"/>
      <c r="I21" s="69"/>
      <c r="J21" s="69"/>
      <c r="K21" s="69"/>
      <c r="L21" s="69"/>
      <c r="M21" s="69"/>
      <c r="N21" s="69"/>
      <c r="O21" s="69"/>
      <c r="P21" s="69"/>
      <c r="Q21" s="69"/>
      <c r="R21" s="69"/>
      <c r="S21" s="4"/>
    </row>
    <row r="22" spans="1:20" s="5" customFormat="1" ht="15" customHeight="1" x14ac:dyDescent="0.25">
      <c r="A22" s="68"/>
      <c r="B22" s="69"/>
      <c r="C22" s="69"/>
      <c r="D22" s="69"/>
      <c r="E22" s="69"/>
      <c r="F22" s="69"/>
      <c r="G22" s="69"/>
      <c r="H22" s="69"/>
      <c r="I22" s="69"/>
      <c r="J22" s="69"/>
      <c r="K22" s="526"/>
      <c r="L22" s="757" t="s">
        <v>618</v>
      </c>
      <c r="M22" s="757"/>
      <c r="N22" s="757" t="s">
        <v>619</v>
      </c>
      <c r="O22" s="758"/>
      <c r="P22" s="69"/>
      <c r="Q22" s="69"/>
      <c r="R22" s="69"/>
      <c r="S22" s="4"/>
    </row>
    <row r="23" spans="1:20" s="5" customFormat="1" ht="16.5" customHeight="1" x14ac:dyDescent="0.25">
      <c r="A23" s="68"/>
      <c r="B23" s="69"/>
      <c r="C23" s="69"/>
      <c r="D23" s="69"/>
      <c r="E23" s="69"/>
      <c r="F23" s="69"/>
      <c r="G23" s="69"/>
      <c r="H23" s="69"/>
      <c r="I23" s="69"/>
      <c r="J23" s="69"/>
      <c r="K23" s="526"/>
      <c r="L23" s="568" t="s">
        <v>620</v>
      </c>
      <c r="M23" s="464" t="s">
        <v>621</v>
      </c>
      <c r="N23" s="485" t="s">
        <v>620</v>
      </c>
      <c r="O23" s="464" t="s">
        <v>621</v>
      </c>
      <c r="P23" s="24"/>
      <c r="Q23" s="24"/>
      <c r="R23" s="24"/>
      <c r="S23" s="21"/>
      <c r="T23" s="21"/>
    </row>
    <row r="24" spans="1:20" s="5" customFormat="1" ht="15.75" customHeight="1" x14ac:dyDescent="0.25">
      <c r="A24" s="68"/>
      <c r="B24" s="69"/>
      <c r="C24" s="69"/>
      <c r="D24" s="69"/>
      <c r="E24" s="69"/>
      <c r="F24" s="69"/>
      <c r="G24" s="69"/>
      <c r="H24" s="69"/>
      <c r="I24" s="69"/>
      <c r="J24" s="69"/>
      <c r="K24" s="556"/>
      <c r="L24" s="569">
        <v>11</v>
      </c>
      <c r="M24" s="179">
        <v>345531.05</v>
      </c>
      <c r="N24" s="180">
        <v>1</v>
      </c>
      <c r="O24" s="184">
        <v>20963.5</v>
      </c>
      <c r="P24" s="24"/>
      <c r="Q24" s="24"/>
      <c r="R24" s="24"/>
      <c r="S24" s="21"/>
      <c r="T24" s="21"/>
    </row>
    <row r="25" spans="1:20" s="5" customFormat="1" ht="21.75" customHeight="1" x14ac:dyDescent="0.25">
      <c r="A25" s="68"/>
      <c r="B25" s="69"/>
      <c r="C25" s="69"/>
      <c r="D25" s="69"/>
      <c r="E25" s="69"/>
      <c r="F25" s="69"/>
      <c r="G25" s="69"/>
      <c r="H25" s="69"/>
      <c r="I25" s="69"/>
      <c r="J25" s="69"/>
      <c r="K25" s="69"/>
      <c r="L25" s="69"/>
      <c r="M25" s="21"/>
      <c r="N25" s="21"/>
      <c r="O25" s="24"/>
      <c r="P25" s="24"/>
      <c r="Q25" s="24"/>
      <c r="R25" s="24"/>
      <c r="S25" s="21"/>
      <c r="T25" s="21"/>
    </row>
    <row r="26" spans="1:20" s="5" customFormat="1" ht="21.75" customHeight="1" x14ac:dyDescent="0.25">
      <c r="A26" s="68"/>
      <c r="B26" s="69"/>
      <c r="C26" s="69"/>
      <c r="D26" s="69"/>
      <c r="E26" s="69"/>
      <c r="F26" s="69"/>
      <c r="G26" s="69"/>
      <c r="H26" s="69"/>
      <c r="I26" s="69"/>
      <c r="J26" s="69"/>
      <c r="K26" s="69"/>
      <c r="L26" s="69"/>
      <c r="M26" s="69"/>
      <c r="N26" s="69"/>
      <c r="O26" s="69"/>
      <c r="P26" s="69"/>
      <c r="Q26" s="69"/>
      <c r="R26" s="69"/>
      <c r="S26" s="4"/>
    </row>
    <row r="27" spans="1:20" s="5" customFormat="1" ht="21.75" customHeight="1" x14ac:dyDescent="0.25">
      <c r="A27" s="68"/>
      <c r="B27" s="69"/>
      <c r="C27" s="69"/>
      <c r="D27" s="69"/>
      <c r="E27" s="69"/>
      <c r="F27" s="69"/>
      <c r="G27" s="69"/>
      <c r="H27" s="69"/>
      <c r="I27" s="69"/>
      <c r="J27" s="69"/>
      <c r="K27" s="69"/>
      <c r="L27" s="69"/>
      <c r="M27" s="69"/>
      <c r="N27" s="69"/>
      <c r="O27" s="69"/>
      <c r="P27" s="69"/>
      <c r="Q27" s="69"/>
      <c r="R27" s="69"/>
      <c r="S27" s="4"/>
    </row>
    <row r="28" spans="1:20" s="5" customFormat="1" ht="21.75" customHeight="1" x14ac:dyDescent="0.25">
      <c r="A28" s="68"/>
      <c r="B28" s="69"/>
      <c r="C28" s="69"/>
      <c r="D28" s="69"/>
      <c r="E28" s="69"/>
      <c r="F28" s="69"/>
      <c r="G28" s="69"/>
      <c r="H28" s="69"/>
      <c r="I28" s="69"/>
      <c r="J28" s="69"/>
      <c r="K28" s="69"/>
      <c r="L28" s="69"/>
      <c r="M28" s="69"/>
      <c r="N28" s="69"/>
      <c r="O28" s="69"/>
      <c r="P28" s="69"/>
      <c r="Q28" s="69"/>
      <c r="R28" s="69"/>
      <c r="S28" s="4"/>
    </row>
    <row r="29" spans="1:20" s="5" customFormat="1" ht="21.75" customHeight="1" x14ac:dyDescent="0.25">
      <c r="A29" s="68"/>
      <c r="B29" s="69"/>
      <c r="C29" s="69"/>
      <c r="D29" s="69"/>
      <c r="E29" s="69"/>
      <c r="F29" s="69"/>
      <c r="G29" s="69"/>
      <c r="H29" s="69"/>
      <c r="I29" s="69"/>
      <c r="J29" s="69"/>
      <c r="K29" s="69"/>
      <c r="L29" s="69"/>
      <c r="M29" s="69"/>
      <c r="N29" s="69"/>
      <c r="O29" s="69"/>
      <c r="P29" s="69"/>
      <c r="Q29" s="69"/>
      <c r="R29" s="69"/>
      <c r="S29" s="4"/>
    </row>
    <row r="30" spans="1:20" s="5" customFormat="1" ht="21.75" customHeight="1" x14ac:dyDescent="0.25">
      <c r="A30" s="68"/>
      <c r="B30" s="69"/>
      <c r="C30" s="69"/>
      <c r="D30" s="69"/>
      <c r="E30" s="69"/>
      <c r="F30" s="69"/>
      <c r="G30" s="69"/>
      <c r="H30" s="69"/>
      <c r="I30" s="69"/>
      <c r="J30" s="69"/>
      <c r="K30" s="69"/>
      <c r="L30" s="69"/>
      <c r="M30" s="69"/>
      <c r="N30" s="69"/>
      <c r="O30" s="69"/>
      <c r="P30" s="69"/>
      <c r="Q30" s="69"/>
      <c r="R30" s="69"/>
      <c r="S30" s="4"/>
    </row>
    <row r="31" spans="1:20" s="5" customFormat="1" ht="21.75" customHeight="1" x14ac:dyDescent="0.25">
      <c r="A31" s="68"/>
      <c r="B31" s="69"/>
      <c r="C31" s="69"/>
      <c r="D31" s="69"/>
      <c r="E31" s="69"/>
      <c r="F31" s="69"/>
      <c r="G31" s="69"/>
      <c r="H31" s="69"/>
      <c r="I31" s="69"/>
      <c r="J31" s="69"/>
      <c r="K31" s="69"/>
      <c r="L31" s="69"/>
      <c r="M31" s="69"/>
      <c r="N31" s="69"/>
      <c r="O31" s="69"/>
      <c r="P31" s="69"/>
      <c r="Q31" s="69"/>
      <c r="R31" s="69"/>
      <c r="S31" s="4"/>
    </row>
    <row r="32" spans="1:20" s="5" customFormat="1" ht="21.75" customHeight="1" x14ac:dyDescent="0.25">
      <c r="A32" s="68"/>
      <c r="B32" s="69"/>
      <c r="C32" s="69"/>
      <c r="D32" s="69"/>
      <c r="E32" s="69"/>
      <c r="F32" s="69"/>
      <c r="G32" s="69"/>
      <c r="H32" s="69"/>
      <c r="I32" s="69"/>
      <c r="J32" s="69"/>
      <c r="K32" s="69"/>
      <c r="L32" s="69"/>
      <c r="M32" s="69"/>
      <c r="N32" s="69"/>
      <c r="O32" s="69"/>
      <c r="P32" s="69"/>
      <c r="Q32" s="69"/>
      <c r="R32" s="69"/>
      <c r="S32" s="4"/>
    </row>
    <row r="33" spans="1:19" s="5" customFormat="1" ht="21.75" customHeight="1" x14ac:dyDescent="0.25">
      <c r="A33" s="68"/>
      <c r="B33" s="69"/>
      <c r="C33" s="69"/>
      <c r="D33" s="69"/>
      <c r="E33" s="69"/>
      <c r="F33" s="69"/>
      <c r="G33" s="69"/>
      <c r="H33" s="69"/>
      <c r="I33" s="69"/>
      <c r="J33" s="69"/>
      <c r="K33" s="69"/>
      <c r="L33" s="69"/>
      <c r="M33" s="69"/>
      <c r="N33" s="69"/>
      <c r="O33" s="69"/>
      <c r="P33" s="69"/>
      <c r="Q33" s="69"/>
      <c r="R33" s="69"/>
      <c r="S33" s="4"/>
    </row>
    <row r="34" spans="1:19" s="5" customFormat="1" ht="21.75" customHeight="1" x14ac:dyDescent="0.25">
      <c r="A34" s="68"/>
      <c r="B34" s="69"/>
      <c r="C34" s="69"/>
      <c r="D34" s="69"/>
      <c r="E34" s="69"/>
      <c r="F34" s="69"/>
      <c r="G34" s="69"/>
      <c r="H34" s="69"/>
      <c r="I34" s="69"/>
      <c r="J34" s="69"/>
      <c r="K34" s="69"/>
      <c r="L34" s="69"/>
      <c r="M34" s="69"/>
      <c r="N34" s="69"/>
      <c r="O34" s="69"/>
      <c r="P34" s="69"/>
      <c r="Q34" s="69"/>
      <c r="R34" s="69"/>
      <c r="S34" s="4"/>
    </row>
    <row r="35" spans="1:19" s="5" customFormat="1" ht="21.75" customHeight="1" x14ac:dyDescent="0.25">
      <c r="A35" s="68"/>
      <c r="B35" s="69"/>
      <c r="C35" s="69"/>
      <c r="D35" s="69"/>
      <c r="E35" s="69"/>
      <c r="F35" s="69"/>
      <c r="G35" s="69"/>
      <c r="H35" s="69"/>
      <c r="I35" s="69"/>
      <c r="J35" s="69"/>
      <c r="K35" s="69"/>
      <c r="L35" s="69"/>
      <c r="M35" s="69"/>
      <c r="N35" s="69"/>
      <c r="O35" s="69"/>
      <c r="P35" s="69"/>
      <c r="Q35" s="69"/>
      <c r="R35" s="69"/>
      <c r="S35" s="4"/>
    </row>
    <row r="36" spans="1:19" s="5" customFormat="1" ht="21.75" customHeight="1" x14ac:dyDescent="0.25">
      <c r="A36" s="68"/>
      <c r="B36" s="69"/>
      <c r="C36" s="69"/>
      <c r="D36" s="69"/>
      <c r="E36" s="69"/>
      <c r="F36" s="69"/>
      <c r="G36" s="69"/>
      <c r="H36" s="69"/>
      <c r="I36" s="69"/>
      <c r="J36" s="69"/>
      <c r="K36" s="69"/>
      <c r="L36" s="69"/>
      <c r="M36" s="69"/>
      <c r="N36" s="69"/>
      <c r="O36" s="69"/>
      <c r="P36" s="69"/>
      <c r="Q36" s="69"/>
      <c r="R36" s="69"/>
      <c r="S36" s="4"/>
    </row>
    <row r="37" spans="1:19" s="5" customFormat="1" ht="21.75" customHeight="1" x14ac:dyDescent="0.25">
      <c r="A37" s="68"/>
      <c r="B37" s="69"/>
      <c r="C37" s="69"/>
      <c r="D37" s="69"/>
      <c r="E37" s="69"/>
      <c r="F37" s="69"/>
      <c r="G37" s="69"/>
      <c r="H37" s="69"/>
      <c r="I37" s="69"/>
      <c r="J37" s="69"/>
      <c r="K37" s="69"/>
      <c r="L37" s="69"/>
      <c r="M37" s="69"/>
      <c r="N37" s="69"/>
      <c r="O37" s="69"/>
      <c r="P37" s="69"/>
      <c r="Q37" s="69"/>
      <c r="R37" s="69"/>
      <c r="S37" s="4"/>
    </row>
    <row r="38" spans="1:19" s="5" customFormat="1" ht="21.75" customHeight="1" x14ac:dyDescent="0.25">
      <c r="A38" s="68"/>
      <c r="B38" s="69"/>
      <c r="C38" s="69"/>
      <c r="D38" s="69"/>
      <c r="E38" s="69"/>
      <c r="F38" s="69"/>
      <c r="G38" s="69"/>
      <c r="H38" s="69"/>
      <c r="I38" s="69"/>
      <c r="J38" s="69"/>
      <c r="K38" s="69"/>
      <c r="L38" s="69"/>
      <c r="M38" s="69"/>
      <c r="N38" s="69"/>
      <c r="O38" s="69"/>
      <c r="P38" s="69"/>
      <c r="Q38" s="69"/>
      <c r="R38" s="69"/>
      <c r="S38" s="4"/>
    </row>
    <row r="39" spans="1:19" s="5" customFormat="1" ht="21.75" customHeight="1" x14ac:dyDescent="0.25">
      <c r="A39" s="68"/>
      <c r="B39" s="69"/>
      <c r="C39" s="69"/>
      <c r="D39" s="69"/>
      <c r="E39" s="69"/>
      <c r="F39" s="69"/>
      <c r="G39" s="69"/>
      <c r="H39" s="69"/>
      <c r="I39" s="69"/>
      <c r="J39" s="69"/>
      <c r="K39" s="69"/>
      <c r="L39" s="69"/>
      <c r="M39" s="69"/>
      <c r="N39" s="69"/>
      <c r="O39" s="69"/>
      <c r="P39" s="69"/>
      <c r="Q39" s="69"/>
      <c r="R39" s="69"/>
      <c r="S39" s="4"/>
    </row>
    <row r="40" spans="1:19" s="5" customFormat="1" ht="21.75" customHeight="1" x14ac:dyDescent="0.25">
      <c r="A40" s="68"/>
      <c r="B40" s="69"/>
      <c r="C40" s="69"/>
      <c r="D40" s="69"/>
      <c r="E40" s="69"/>
      <c r="F40" s="69"/>
      <c r="G40" s="69"/>
      <c r="H40" s="69"/>
      <c r="I40" s="69"/>
      <c r="J40" s="69"/>
      <c r="K40" s="69"/>
      <c r="L40" s="69"/>
      <c r="M40" s="69"/>
      <c r="N40" s="69"/>
      <c r="O40" s="69"/>
      <c r="P40" s="69"/>
      <c r="Q40" s="69"/>
      <c r="R40" s="69"/>
      <c r="S40" s="4"/>
    </row>
    <row r="41" spans="1:19" s="5" customFormat="1" ht="21.75" customHeight="1" x14ac:dyDescent="0.25">
      <c r="A41" s="68"/>
      <c r="B41" s="69"/>
      <c r="C41" s="69"/>
      <c r="D41" s="69"/>
      <c r="E41" s="69"/>
      <c r="F41" s="69"/>
      <c r="G41" s="69"/>
      <c r="H41" s="69"/>
      <c r="I41" s="69"/>
      <c r="J41" s="69"/>
      <c r="K41" s="69"/>
      <c r="L41" s="69"/>
      <c r="M41" s="69"/>
      <c r="N41" s="69"/>
      <c r="O41" s="69"/>
      <c r="P41" s="69"/>
      <c r="Q41" s="69"/>
      <c r="R41" s="69"/>
      <c r="S41" s="4"/>
    </row>
    <row r="42" spans="1:19" s="5" customFormat="1" ht="21.75" customHeight="1" x14ac:dyDescent="0.25">
      <c r="A42" s="68"/>
      <c r="B42" s="69"/>
      <c r="C42" s="69"/>
      <c r="D42" s="69"/>
      <c r="E42" s="69"/>
      <c r="F42" s="69"/>
      <c r="G42" s="69"/>
      <c r="H42" s="69"/>
      <c r="I42" s="69"/>
      <c r="J42" s="69"/>
      <c r="K42" s="69"/>
      <c r="L42" s="69"/>
      <c r="M42" s="69"/>
      <c r="N42" s="69"/>
      <c r="O42" s="69"/>
      <c r="P42" s="69"/>
      <c r="Q42" s="69"/>
      <c r="R42" s="69"/>
      <c r="S42" s="4"/>
    </row>
    <row r="43" spans="1:19" s="5" customFormat="1" ht="21.75" customHeight="1" x14ac:dyDescent="0.25">
      <c r="A43" s="68"/>
      <c r="B43" s="69"/>
      <c r="C43" s="69"/>
      <c r="D43" s="69"/>
      <c r="E43" s="69"/>
      <c r="F43" s="69"/>
      <c r="G43" s="69"/>
      <c r="H43" s="69"/>
      <c r="I43" s="69"/>
      <c r="J43" s="69"/>
      <c r="K43" s="69"/>
      <c r="L43" s="69"/>
      <c r="M43" s="69"/>
      <c r="N43" s="69"/>
      <c r="O43" s="69"/>
      <c r="P43" s="69"/>
      <c r="Q43" s="69"/>
      <c r="R43" s="69"/>
      <c r="S43" s="4"/>
    </row>
    <row r="44" spans="1:19" s="5" customFormat="1" ht="21.75" customHeight="1" x14ac:dyDescent="0.25">
      <c r="A44" s="68"/>
      <c r="B44" s="69"/>
      <c r="C44" s="69"/>
      <c r="D44" s="69"/>
      <c r="E44" s="69"/>
      <c r="F44" s="69"/>
      <c r="G44" s="69"/>
      <c r="H44" s="69"/>
      <c r="I44" s="69"/>
      <c r="J44" s="69"/>
      <c r="K44" s="69"/>
      <c r="L44" s="69"/>
      <c r="M44" s="69"/>
      <c r="N44" s="69"/>
      <c r="O44" s="69"/>
      <c r="P44" s="69"/>
      <c r="Q44" s="69"/>
      <c r="R44" s="69"/>
      <c r="S44" s="4"/>
    </row>
    <row r="45" spans="1:19" s="5" customFormat="1" ht="21.75" customHeight="1" x14ac:dyDescent="0.25">
      <c r="A45" s="68"/>
      <c r="B45" s="69"/>
      <c r="C45" s="69"/>
      <c r="D45" s="69"/>
      <c r="E45" s="69"/>
      <c r="F45" s="69"/>
      <c r="G45" s="69"/>
      <c r="H45" s="69"/>
      <c r="I45" s="69"/>
      <c r="J45" s="69"/>
      <c r="K45" s="69"/>
      <c r="L45" s="69"/>
      <c r="M45" s="69"/>
      <c r="N45" s="69"/>
      <c r="O45" s="69"/>
      <c r="P45" s="69"/>
      <c r="Q45" s="69"/>
      <c r="R45" s="69"/>
      <c r="S45" s="4"/>
    </row>
    <row r="46" spans="1:19" s="5" customFormat="1" ht="21.75" customHeight="1" x14ac:dyDescent="0.25">
      <c r="A46" s="68"/>
      <c r="B46" s="69"/>
      <c r="C46" s="69"/>
      <c r="D46" s="69"/>
      <c r="E46" s="69"/>
      <c r="F46" s="69"/>
      <c r="G46" s="69"/>
      <c r="H46" s="69"/>
      <c r="I46" s="69"/>
      <c r="J46" s="69"/>
      <c r="K46" s="69"/>
      <c r="L46" s="69"/>
      <c r="M46" s="69"/>
      <c r="N46" s="69"/>
      <c r="O46" s="69"/>
      <c r="P46" s="69"/>
      <c r="Q46" s="69"/>
      <c r="R46" s="69"/>
      <c r="S46" s="4"/>
    </row>
    <row r="47" spans="1:19" s="5" customFormat="1" ht="21.75" customHeight="1" x14ac:dyDescent="0.25">
      <c r="A47" s="68"/>
      <c r="B47" s="69"/>
      <c r="C47" s="69"/>
      <c r="D47" s="69"/>
      <c r="E47" s="69"/>
      <c r="F47" s="69"/>
      <c r="G47" s="69"/>
      <c r="H47" s="69"/>
      <c r="I47" s="69"/>
      <c r="J47" s="69"/>
      <c r="K47" s="69"/>
      <c r="L47" s="69"/>
      <c r="M47" s="69"/>
      <c r="N47" s="69"/>
      <c r="O47" s="69"/>
      <c r="P47" s="69"/>
      <c r="Q47" s="69"/>
      <c r="R47" s="69"/>
      <c r="S47" s="4"/>
    </row>
    <row r="48" spans="1:19" s="5" customFormat="1" ht="21.75" customHeight="1" x14ac:dyDescent="0.25">
      <c r="A48" s="68"/>
      <c r="B48" s="69"/>
      <c r="C48" s="69"/>
      <c r="D48" s="69"/>
      <c r="E48" s="69"/>
      <c r="F48" s="69"/>
      <c r="G48" s="69"/>
      <c r="H48" s="69"/>
      <c r="I48" s="69"/>
      <c r="J48" s="69"/>
      <c r="K48" s="69"/>
      <c r="L48" s="69"/>
      <c r="M48" s="69"/>
      <c r="N48" s="69"/>
      <c r="O48" s="69"/>
      <c r="P48" s="69"/>
      <c r="Q48" s="69"/>
      <c r="R48" s="69"/>
      <c r="S48" s="4"/>
    </row>
    <row r="49" spans="1:19" s="5" customFormat="1" ht="21.75" customHeight="1" x14ac:dyDescent="0.25">
      <c r="A49" s="68"/>
      <c r="B49" s="69"/>
      <c r="C49" s="69"/>
      <c r="D49" s="69"/>
      <c r="E49" s="69"/>
      <c r="F49" s="69"/>
      <c r="G49" s="69"/>
      <c r="H49" s="69"/>
      <c r="I49" s="69"/>
      <c r="J49" s="69"/>
      <c r="K49" s="69"/>
      <c r="L49" s="69"/>
      <c r="M49" s="69"/>
      <c r="N49" s="69"/>
      <c r="O49" s="69"/>
      <c r="P49" s="69"/>
      <c r="Q49" s="69"/>
      <c r="R49" s="69"/>
      <c r="S49" s="4"/>
    </row>
    <row r="50" spans="1:19" s="5" customFormat="1" ht="21.75" customHeight="1" x14ac:dyDescent="0.25">
      <c r="A50" s="68"/>
      <c r="B50" s="69"/>
      <c r="C50" s="69"/>
      <c r="D50" s="69"/>
      <c r="E50" s="69"/>
      <c r="F50" s="69"/>
      <c r="G50" s="69"/>
      <c r="H50" s="69"/>
      <c r="I50" s="69"/>
      <c r="J50" s="69"/>
      <c r="K50" s="69"/>
      <c r="L50" s="69"/>
      <c r="M50" s="69"/>
      <c r="N50" s="69"/>
      <c r="O50" s="69"/>
      <c r="P50" s="69"/>
      <c r="Q50" s="69"/>
      <c r="R50" s="69"/>
      <c r="S50" s="4"/>
    </row>
    <row r="51" spans="1:19" s="5" customFormat="1" ht="21.75" customHeight="1" x14ac:dyDescent="0.25">
      <c r="A51" s="68"/>
      <c r="B51" s="69"/>
      <c r="C51" s="69"/>
      <c r="D51" s="69"/>
      <c r="E51" s="69"/>
      <c r="F51" s="69"/>
      <c r="G51" s="69"/>
      <c r="H51" s="69"/>
      <c r="I51" s="69"/>
      <c r="J51" s="69"/>
      <c r="K51" s="69"/>
      <c r="L51" s="69"/>
      <c r="M51" s="69"/>
      <c r="N51" s="69"/>
      <c r="O51" s="69"/>
      <c r="P51" s="69"/>
      <c r="Q51" s="69"/>
      <c r="R51" s="69"/>
      <c r="S51" s="4"/>
    </row>
    <row r="52" spans="1:19" s="5" customFormat="1" ht="21.75" customHeight="1" x14ac:dyDescent="0.25">
      <c r="A52" s="68"/>
      <c r="B52" s="69"/>
      <c r="C52" s="69"/>
      <c r="D52" s="69"/>
      <c r="E52" s="69"/>
      <c r="F52" s="69"/>
      <c r="G52" s="69"/>
      <c r="H52" s="69"/>
      <c r="I52" s="69"/>
      <c r="J52" s="69"/>
      <c r="K52" s="69"/>
      <c r="L52" s="69"/>
      <c r="M52" s="69"/>
      <c r="N52" s="69"/>
      <c r="O52" s="69"/>
      <c r="P52" s="69"/>
      <c r="Q52" s="69"/>
      <c r="R52" s="69"/>
      <c r="S52" s="4"/>
    </row>
    <row r="53" spans="1:19" s="5" customFormat="1" ht="21.75" customHeight="1" x14ac:dyDescent="0.25">
      <c r="A53" s="68"/>
      <c r="B53" s="69"/>
      <c r="C53" s="69"/>
      <c r="D53" s="69"/>
      <c r="E53" s="69"/>
      <c r="F53" s="69"/>
      <c r="G53" s="69"/>
      <c r="H53" s="69"/>
      <c r="I53" s="69"/>
      <c r="J53" s="69"/>
      <c r="K53" s="69"/>
      <c r="L53" s="69"/>
      <c r="M53" s="69"/>
      <c r="N53" s="69"/>
      <c r="O53" s="69"/>
      <c r="P53" s="69"/>
      <c r="Q53" s="69"/>
      <c r="R53" s="69"/>
      <c r="S53" s="4"/>
    </row>
    <row r="54" spans="1:19" s="5" customFormat="1" ht="21.75" customHeight="1" x14ac:dyDescent="0.25">
      <c r="A54" s="68"/>
      <c r="B54" s="69"/>
      <c r="C54" s="69"/>
      <c r="D54" s="69"/>
      <c r="E54" s="69"/>
      <c r="F54" s="69"/>
      <c r="G54" s="69"/>
      <c r="H54" s="69"/>
      <c r="I54" s="69"/>
      <c r="J54" s="69"/>
      <c r="K54" s="69"/>
      <c r="L54" s="69"/>
      <c r="M54" s="69"/>
      <c r="N54" s="69"/>
      <c r="O54" s="69"/>
      <c r="P54" s="69"/>
      <c r="Q54" s="69"/>
      <c r="R54" s="69"/>
      <c r="S54" s="4"/>
    </row>
    <row r="55" spans="1:19" s="5" customFormat="1" ht="21.75" customHeight="1" x14ac:dyDescent="0.25">
      <c r="A55" s="68"/>
      <c r="B55" s="69"/>
      <c r="C55" s="69"/>
      <c r="D55" s="69"/>
      <c r="E55" s="69"/>
      <c r="F55" s="69"/>
      <c r="G55" s="69"/>
      <c r="H55" s="69"/>
      <c r="I55" s="69"/>
      <c r="J55" s="69"/>
      <c r="K55" s="69"/>
      <c r="L55" s="69"/>
      <c r="M55" s="69"/>
      <c r="N55" s="69"/>
      <c r="O55" s="69"/>
      <c r="P55" s="69"/>
      <c r="Q55" s="69"/>
      <c r="R55" s="69"/>
      <c r="S55" s="4"/>
    </row>
    <row r="56" spans="1:19" s="5" customFormat="1" ht="21.75" customHeight="1" x14ac:dyDescent="0.25">
      <c r="A56" s="68"/>
      <c r="B56" s="69"/>
      <c r="C56" s="69"/>
      <c r="D56" s="69"/>
      <c r="E56" s="69"/>
      <c r="F56" s="69"/>
      <c r="G56" s="69"/>
      <c r="H56" s="69"/>
      <c r="I56" s="69"/>
      <c r="J56" s="69"/>
      <c r="K56" s="69"/>
      <c r="L56" s="69"/>
      <c r="M56" s="69"/>
      <c r="N56" s="69"/>
      <c r="O56" s="69"/>
      <c r="P56" s="69"/>
      <c r="Q56" s="69"/>
      <c r="R56" s="69"/>
      <c r="S56" s="4"/>
    </row>
    <row r="57" spans="1:19" s="5" customFormat="1" ht="21.75" customHeight="1" x14ac:dyDescent="0.25">
      <c r="A57" s="68"/>
      <c r="B57" s="69"/>
      <c r="C57" s="69"/>
      <c r="D57" s="69"/>
      <c r="E57" s="69"/>
      <c r="F57" s="69"/>
      <c r="G57" s="69"/>
      <c r="H57" s="69"/>
      <c r="I57" s="69"/>
      <c r="J57" s="69"/>
      <c r="K57" s="69"/>
      <c r="L57" s="69"/>
      <c r="M57" s="69"/>
      <c r="N57" s="69"/>
      <c r="O57" s="69"/>
      <c r="P57" s="69"/>
      <c r="Q57" s="69"/>
      <c r="R57" s="69"/>
      <c r="S57" s="4"/>
    </row>
    <row r="58" spans="1:19" s="5" customFormat="1" ht="21.75" customHeight="1" x14ac:dyDescent="0.25">
      <c r="A58" s="68"/>
      <c r="B58" s="69"/>
      <c r="C58" s="69"/>
      <c r="D58" s="69"/>
      <c r="E58" s="69"/>
      <c r="F58" s="69"/>
      <c r="G58" s="69"/>
      <c r="H58" s="69"/>
      <c r="I58" s="69"/>
      <c r="J58" s="69"/>
      <c r="K58" s="69"/>
      <c r="L58" s="69"/>
      <c r="M58" s="69"/>
      <c r="N58" s="69"/>
      <c r="O58" s="69"/>
      <c r="P58" s="69"/>
      <c r="Q58" s="69"/>
      <c r="R58" s="69"/>
      <c r="S58" s="4"/>
    </row>
    <row r="59" spans="1:19" s="5" customFormat="1" ht="21.75" customHeight="1" x14ac:dyDescent="0.25">
      <c r="A59" s="68"/>
      <c r="B59" s="69"/>
      <c r="C59" s="69"/>
      <c r="D59" s="69"/>
      <c r="E59" s="69"/>
      <c r="F59" s="69"/>
      <c r="G59" s="69"/>
      <c r="H59" s="69"/>
      <c r="I59" s="69"/>
      <c r="J59" s="69"/>
      <c r="K59" s="69"/>
      <c r="L59" s="70"/>
      <c r="M59" s="70"/>
      <c r="N59" s="70"/>
      <c r="O59" s="70"/>
      <c r="P59" s="70"/>
      <c r="Q59" s="70"/>
      <c r="R59" s="69"/>
      <c r="S59" s="4"/>
    </row>
    <row r="60" spans="1:19" s="21" customFormat="1" x14ac:dyDescent="0.25">
      <c r="L60" s="71"/>
      <c r="M60" s="72"/>
      <c r="N60" s="72"/>
      <c r="O60" s="72"/>
      <c r="P60" s="72"/>
      <c r="Q60" s="71"/>
    </row>
    <row r="61" spans="1:19" s="21" customFormat="1" x14ac:dyDescent="0.25">
      <c r="L61" s="71"/>
      <c r="M61" s="1055"/>
      <c r="N61" s="1055"/>
      <c r="O61" s="1055"/>
      <c r="P61" s="1055"/>
      <c r="Q61" s="71"/>
    </row>
    <row r="62" spans="1:19" s="21" customFormat="1" x14ac:dyDescent="0.25">
      <c r="L62" s="71"/>
      <c r="M62" s="73"/>
      <c r="N62" s="73"/>
      <c r="O62" s="73"/>
      <c r="P62" s="73"/>
      <c r="Q62" s="71"/>
    </row>
    <row r="63" spans="1:19" s="21" customFormat="1" x14ac:dyDescent="0.25">
      <c r="L63" s="71"/>
      <c r="M63" s="74"/>
      <c r="N63" s="72"/>
      <c r="O63" s="73"/>
      <c r="P63" s="75"/>
      <c r="Q63" s="71"/>
    </row>
    <row r="64" spans="1:19" s="21" customFormat="1" x14ac:dyDescent="0.25">
      <c r="L64" s="71"/>
      <c r="M64" s="72"/>
      <c r="N64" s="72"/>
      <c r="O64" s="72"/>
      <c r="P64" s="72"/>
      <c r="Q64" s="71"/>
    </row>
    <row r="65" spans="13:16" s="21" customFormat="1" x14ac:dyDescent="0.25">
      <c r="M65" s="24"/>
      <c r="N65" s="24"/>
      <c r="O65" s="24"/>
      <c r="P65" s="24"/>
    </row>
    <row r="66" spans="13:16" s="21" customFormat="1" x14ac:dyDescent="0.25">
      <c r="M66" s="24"/>
      <c r="N66" s="24"/>
      <c r="O66" s="24"/>
      <c r="P66" s="24"/>
    </row>
    <row r="67" spans="13:16" s="21" customFormat="1" x14ac:dyDescent="0.25">
      <c r="M67" s="24"/>
      <c r="N67" s="24"/>
      <c r="O67" s="24"/>
      <c r="P67" s="24"/>
    </row>
    <row r="68" spans="13:16" s="21" customFormat="1" x14ac:dyDescent="0.25">
      <c r="M68" s="24"/>
      <c r="N68" s="24"/>
      <c r="O68" s="24"/>
      <c r="P68" s="24"/>
    </row>
    <row r="69" spans="13:16" s="21" customFormat="1" x14ac:dyDescent="0.25">
      <c r="M69" s="24"/>
      <c r="N69" s="24"/>
      <c r="O69" s="24"/>
      <c r="P69" s="24"/>
    </row>
    <row r="70" spans="13:16" s="21" customFormat="1" x14ac:dyDescent="0.25">
      <c r="M70" s="24"/>
      <c r="N70" s="24"/>
      <c r="O70" s="24"/>
      <c r="P70" s="24"/>
    </row>
    <row r="71" spans="13:16" s="21" customFormat="1" x14ac:dyDescent="0.25">
      <c r="M71" s="24"/>
      <c r="N71" s="24"/>
      <c r="O71" s="24"/>
      <c r="P71" s="24"/>
    </row>
    <row r="72" spans="13:16" s="21" customFormat="1" x14ac:dyDescent="0.25">
      <c r="M72" s="24"/>
      <c r="N72" s="24"/>
      <c r="O72" s="24"/>
      <c r="P72" s="24"/>
    </row>
    <row r="73" spans="13:16" s="21" customFormat="1" x14ac:dyDescent="0.25">
      <c r="M73" s="24"/>
      <c r="N73" s="24"/>
      <c r="O73" s="24"/>
      <c r="P73" s="24"/>
    </row>
    <row r="74" spans="13:16" s="21" customFormat="1" x14ac:dyDescent="0.25">
      <c r="M74" s="24"/>
      <c r="N74" s="24"/>
      <c r="O74" s="24"/>
      <c r="P74" s="24"/>
    </row>
    <row r="75" spans="13:16" s="21" customFormat="1" x14ac:dyDescent="0.25">
      <c r="M75" s="24"/>
      <c r="N75" s="24"/>
      <c r="O75" s="24"/>
      <c r="P75" s="24"/>
    </row>
    <row r="76" spans="13:16" s="21" customFormat="1" x14ac:dyDescent="0.25">
      <c r="M76" s="24"/>
      <c r="N76" s="24"/>
      <c r="O76" s="24"/>
      <c r="P76" s="24"/>
    </row>
    <row r="77" spans="13:16" s="21" customFormat="1" x14ac:dyDescent="0.25">
      <c r="M77" s="24"/>
      <c r="N77" s="24"/>
      <c r="O77" s="24"/>
      <c r="P77" s="24"/>
    </row>
    <row r="78" spans="13:16" s="21" customFormat="1" x14ac:dyDescent="0.25">
      <c r="M78" s="24"/>
      <c r="N78" s="24"/>
      <c r="O78" s="24"/>
      <c r="P78" s="24"/>
    </row>
    <row r="79" spans="13:16" s="21" customFormat="1" x14ac:dyDescent="0.25">
      <c r="M79" s="24"/>
      <c r="N79" s="24"/>
      <c r="O79" s="24"/>
      <c r="P79" s="24"/>
    </row>
    <row r="80" spans="13:16" s="21" customFormat="1" x14ac:dyDescent="0.25">
      <c r="M80" s="24"/>
      <c r="N80" s="24"/>
      <c r="O80" s="24"/>
      <c r="P80" s="24"/>
    </row>
    <row r="81" spans="13:16" s="21" customFormat="1" x14ac:dyDescent="0.25">
      <c r="M81" s="24"/>
      <c r="N81" s="24"/>
      <c r="O81" s="24"/>
      <c r="P81" s="24"/>
    </row>
    <row r="82" spans="13:16" s="21" customFormat="1" x14ac:dyDescent="0.25">
      <c r="M82" s="24"/>
      <c r="N82" s="24"/>
      <c r="O82" s="24"/>
      <c r="P82" s="24"/>
    </row>
    <row r="83" spans="13:16" s="21" customFormat="1" x14ac:dyDescent="0.25">
      <c r="M83" s="24"/>
      <c r="N83" s="24"/>
      <c r="O83" s="24"/>
      <c r="P83" s="24"/>
    </row>
    <row r="84" spans="13:16" s="21" customFormat="1" x14ac:dyDescent="0.25">
      <c r="M84" s="24"/>
      <c r="N84" s="24"/>
      <c r="O84" s="24"/>
      <c r="P84" s="24"/>
    </row>
    <row r="85" spans="13:16" s="21" customFormat="1" x14ac:dyDescent="0.25">
      <c r="M85" s="24"/>
      <c r="N85" s="24"/>
      <c r="O85" s="24"/>
      <c r="P85" s="24"/>
    </row>
    <row r="86" spans="13:16" s="21" customFormat="1" x14ac:dyDescent="0.25">
      <c r="M86" s="24"/>
      <c r="N86" s="24"/>
      <c r="O86" s="24"/>
      <c r="P86" s="24"/>
    </row>
    <row r="87" spans="13:16" s="21" customFormat="1" x14ac:dyDescent="0.25">
      <c r="M87" s="24"/>
      <c r="N87" s="24"/>
      <c r="O87" s="24"/>
      <c r="P87" s="24"/>
    </row>
    <row r="88" spans="13:16" s="21" customFormat="1" x14ac:dyDescent="0.25">
      <c r="M88" s="24"/>
      <c r="N88" s="24"/>
      <c r="O88" s="24"/>
      <c r="P88" s="24"/>
    </row>
    <row r="89" spans="13:16" s="21" customFormat="1" x14ac:dyDescent="0.25">
      <c r="M89" s="24"/>
      <c r="N89" s="24"/>
      <c r="O89" s="24"/>
      <c r="P89" s="24"/>
    </row>
    <row r="90" spans="13:16" s="21" customFormat="1" x14ac:dyDescent="0.25">
      <c r="M90" s="24"/>
      <c r="N90" s="24"/>
      <c r="O90" s="24"/>
      <c r="P90" s="24"/>
    </row>
    <row r="91" spans="13:16" s="21" customFormat="1" x14ac:dyDescent="0.25">
      <c r="M91" s="76"/>
      <c r="N91" s="24"/>
      <c r="O91" s="24"/>
      <c r="P91" s="24"/>
    </row>
    <row r="92" spans="13:16" s="21" customFormat="1" x14ac:dyDescent="0.25">
      <c r="M92" s="24"/>
      <c r="N92" s="24"/>
      <c r="O92" s="24"/>
      <c r="P92" s="24"/>
    </row>
    <row r="93" spans="13:16" s="21" customFormat="1" x14ac:dyDescent="0.25">
      <c r="M93" s="24"/>
      <c r="N93" s="24"/>
      <c r="O93" s="24"/>
      <c r="P93" s="24"/>
    </row>
    <row r="94" spans="13:16" s="21" customFormat="1" x14ac:dyDescent="0.25">
      <c r="M94" s="24"/>
      <c r="N94" s="24"/>
      <c r="O94" s="24"/>
      <c r="P94" s="24"/>
    </row>
    <row r="95" spans="13:16" s="21" customFormat="1" x14ac:dyDescent="0.25">
      <c r="M95" s="24"/>
      <c r="N95" s="24"/>
      <c r="O95" s="24"/>
      <c r="P95" s="24"/>
    </row>
    <row r="96" spans="13:16" s="21" customFormat="1" x14ac:dyDescent="0.25">
      <c r="M96" s="24"/>
      <c r="N96" s="24"/>
      <c r="O96" s="24"/>
      <c r="P96" s="24"/>
    </row>
    <row r="97" spans="13:16" s="21" customFormat="1" x14ac:dyDescent="0.25">
      <c r="M97" s="24"/>
      <c r="N97" s="24"/>
      <c r="O97" s="24"/>
      <c r="P97" s="24"/>
    </row>
    <row r="98" spans="13:16" s="21" customFormat="1" x14ac:dyDescent="0.25">
      <c r="M98" s="24"/>
      <c r="N98" s="24"/>
      <c r="O98" s="24"/>
      <c r="P98" s="24"/>
    </row>
    <row r="99" spans="13:16" s="21" customFormat="1" x14ac:dyDescent="0.25">
      <c r="M99" s="24"/>
      <c r="N99" s="24"/>
      <c r="O99" s="24"/>
      <c r="P99" s="24"/>
    </row>
    <row r="100" spans="13:16" s="21" customFormat="1" x14ac:dyDescent="0.25">
      <c r="M100" s="24"/>
      <c r="N100" s="24"/>
      <c r="O100" s="24"/>
      <c r="P100" s="24"/>
    </row>
    <row r="101" spans="13:16" s="21" customFormat="1" x14ac:dyDescent="0.25">
      <c r="M101" s="24"/>
      <c r="N101" s="24"/>
      <c r="O101" s="24"/>
      <c r="P101" s="24"/>
    </row>
    <row r="102" spans="13:16" s="21" customFormat="1" x14ac:dyDescent="0.25">
      <c r="M102" s="24"/>
      <c r="N102" s="24"/>
      <c r="O102" s="24"/>
      <c r="P102" s="24"/>
    </row>
    <row r="103" spans="13:16" s="21" customFormat="1" x14ac:dyDescent="0.25">
      <c r="M103" s="24"/>
      <c r="N103" s="24"/>
      <c r="O103" s="24"/>
      <c r="P103" s="24"/>
    </row>
    <row r="104" spans="13:16" s="21" customFormat="1" x14ac:dyDescent="0.25">
      <c r="M104" s="24"/>
      <c r="N104" s="24"/>
      <c r="O104" s="24"/>
      <c r="P104" s="24"/>
    </row>
    <row r="105" spans="13:16" s="21" customFormat="1" x14ac:dyDescent="0.25">
      <c r="M105" s="24"/>
      <c r="N105" s="24"/>
      <c r="O105" s="24"/>
      <c r="P105" s="24"/>
    </row>
    <row r="106" spans="13:16" s="21" customFormat="1" x14ac:dyDescent="0.25">
      <c r="M106" s="24"/>
      <c r="N106" s="24"/>
      <c r="O106" s="24"/>
      <c r="P106" s="24"/>
    </row>
    <row r="107" spans="13:16" s="21" customFormat="1" x14ac:dyDescent="0.25">
      <c r="M107" s="24"/>
      <c r="N107" s="24"/>
      <c r="O107" s="24"/>
      <c r="P107" s="24"/>
    </row>
    <row r="108" spans="13:16" s="21" customFormat="1" x14ac:dyDescent="0.25">
      <c r="M108" s="24"/>
      <c r="N108" s="24"/>
      <c r="O108" s="24"/>
      <c r="P108" s="24"/>
    </row>
    <row r="109" spans="13:16" s="21" customFormat="1" x14ac:dyDescent="0.25">
      <c r="M109" s="24"/>
      <c r="N109" s="24"/>
      <c r="O109" s="24"/>
      <c r="P109" s="24"/>
    </row>
    <row r="110" spans="13:16" s="21" customFormat="1" x14ac:dyDescent="0.25">
      <c r="M110" s="24"/>
      <c r="N110" s="24"/>
      <c r="O110" s="24"/>
      <c r="P110" s="24"/>
    </row>
    <row r="111" spans="13:16" s="21" customFormat="1" x14ac:dyDescent="0.25">
      <c r="M111" s="24"/>
      <c r="N111" s="24"/>
      <c r="O111" s="24"/>
      <c r="P111" s="24"/>
    </row>
    <row r="112" spans="13:16" s="21" customFormat="1" x14ac:dyDescent="0.25">
      <c r="M112" s="24"/>
      <c r="N112" s="24"/>
      <c r="O112" s="24"/>
      <c r="P112" s="24"/>
    </row>
    <row r="113" spans="13:16" s="21" customFormat="1" x14ac:dyDescent="0.25">
      <c r="M113" s="24"/>
      <c r="N113" s="24"/>
      <c r="O113" s="24"/>
      <c r="P113" s="24"/>
    </row>
    <row r="114" spans="13:16" s="21" customFormat="1" x14ac:dyDescent="0.25">
      <c r="M114" s="24"/>
      <c r="N114" s="24"/>
      <c r="O114" s="24"/>
      <c r="P114" s="24"/>
    </row>
    <row r="115" spans="13:16" s="21" customFormat="1" x14ac:dyDescent="0.25">
      <c r="M115" s="24"/>
      <c r="N115" s="24"/>
      <c r="O115" s="24"/>
      <c r="P115" s="24"/>
    </row>
    <row r="116" spans="13:16" s="21" customFormat="1" x14ac:dyDescent="0.25">
      <c r="M116" s="24"/>
      <c r="N116" s="24"/>
      <c r="O116" s="24"/>
      <c r="P116" s="24"/>
    </row>
    <row r="117" spans="13:16" s="21" customFormat="1" x14ac:dyDescent="0.25">
      <c r="M117" s="24"/>
      <c r="N117" s="24"/>
      <c r="O117" s="24"/>
      <c r="P117" s="24"/>
    </row>
    <row r="118" spans="13:16" s="21" customFormat="1" x14ac:dyDescent="0.25">
      <c r="M118" s="24"/>
      <c r="N118" s="24"/>
      <c r="O118" s="24"/>
      <c r="P118" s="24"/>
    </row>
    <row r="119" spans="13:16" s="21" customFormat="1" x14ac:dyDescent="0.25">
      <c r="M119" s="24"/>
      <c r="N119" s="24"/>
      <c r="O119" s="24"/>
      <c r="P119" s="24"/>
    </row>
    <row r="120" spans="13:16" s="21" customFormat="1" x14ac:dyDescent="0.25">
      <c r="M120" s="24"/>
      <c r="N120" s="24"/>
      <c r="O120" s="24"/>
      <c r="P120" s="24"/>
    </row>
    <row r="121" spans="13:16" s="21" customFormat="1" x14ac:dyDescent="0.25">
      <c r="M121" s="24"/>
      <c r="N121" s="24"/>
      <c r="O121" s="24"/>
      <c r="P121" s="24"/>
    </row>
    <row r="122" spans="13:16" s="21" customFormat="1" x14ac:dyDescent="0.25">
      <c r="M122" s="24"/>
      <c r="N122" s="24"/>
      <c r="O122" s="24"/>
      <c r="P122" s="24"/>
    </row>
    <row r="123" spans="13:16" s="21" customFormat="1" x14ac:dyDescent="0.25">
      <c r="M123" s="24"/>
      <c r="N123" s="24"/>
      <c r="O123" s="24"/>
      <c r="P123" s="24"/>
    </row>
    <row r="124" spans="13:16" s="21" customFormat="1" x14ac:dyDescent="0.25">
      <c r="M124" s="24"/>
      <c r="N124" s="24"/>
      <c r="O124" s="24"/>
      <c r="P124" s="24"/>
    </row>
    <row r="125" spans="13:16" s="21" customFormat="1" x14ac:dyDescent="0.25">
      <c r="M125" s="24"/>
      <c r="N125" s="24"/>
      <c r="O125" s="24"/>
      <c r="P125" s="24"/>
    </row>
    <row r="126" spans="13:16" s="21" customFormat="1" x14ac:dyDescent="0.25">
      <c r="M126" s="24"/>
      <c r="N126" s="24"/>
      <c r="O126" s="24"/>
      <c r="P126" s="24"/>
    </row>
    <row r="127" spans="13:16" s="21" customFormat="1" x14ac:dyDescent="0.25">
      <c r="M127" s="24"/>
      <c r="N127" s="24"/>
      <c r="O127" s="24"/>
      <c r="P127" s="24"/>
    </row>
    <row r="128" spans="13:16" s="21" customFormat="1" x14ac:dyDescent="0.25">
      <c r="M128" s="24"/>
      <c r="N128" s="24"/>
      <c r="O128" s="24"/>
      <c r="P128" s="24"/>
    </row>
    <row r="129" spans="13:16" s="21" customFormat="1" x14ac:dyDescent="0.25">
      <c r="M129" s="24"/>
      <c r="N129" s="24"/>
      <c r="O129" s="24"/>
      <c r="P129" s="24"/>
    </row>
    <row r="130" spans="13:16" s="21" customFormat="1" x14ac:dyDescent="0.25">
      <c r="M130" s="24"/>
      <c r="N130" s="24"/>
      <c r="O130" s="24"/>
      <c r="P130" s="24"/>
    </row>
    <row r="131" spans="13:16" s="21" customFormat="1" x14ac:dyDescent="0.25">
      <c r="M131" s="24"/>
      <c r="N131" s="24"/>
      <c r="O131" s="24"/>
      <c r="P131" s="24"/>
    </row>
    <row r="132" spans="13:16" s="21" customFormat="1" x14ac:dyDescent="0.25">
      <c r="M132" s="24"/>
      <c r="N132" s="24"/>
      <c r="O132" s="24"/>
      <c r="P132" s="24"/>
    </row>
    <row r="133" spans="13:16" s="21" customFormat="1" x14ac:dyDescent="0.25">
      <c r="M133" s="24"/>
      <c r="N133" s="24"/>
      <c r="O133" s="24"/>
      <c r="P133" s="24"/>
    </row>
    <row r="134" spans="13:16" s="21" customFormat="1" x14ac:dyDescent="0.25">
      <c r="M134" s="24"/>
      <c r="N134" s="24"/>
      <c r="O134" s="24"/>
      <c r="P134" s="24"/>
    </row>
    <row r="135" spans="13:16" s="21" customFormat="1" x14ac:dyDescent="0.25">
      <c r="M135" s="24"/>
      <c r="N135" s="24"/>
      <c r="O135" s="24"/>
      <c r="P135" s="24"/>
    </row>
    <row r="136" spans="13:16" s="21" customFormat="1" x14ac:dyDescent="0.25">
      <c r="M136" s="24"/>
      <c r="N136" s="24"/>
      <c r="O136" s="24"/>
      <c r="P136" s="24"/>
    </row>
    <row r="137" spans="13:16" s="21" customFormat="1" x14ac:dyDescent="0.25">
      <c r="M137" s="24"/>
      <c r="N137" s="24"/>
      <c r="O137" s="24"/>
      <c r="P137" s="24"/>
    </row>
    <row r="138" spans="13:16" s="21" customFormat="1" x14ac:dyDescent="0.25">
      <c r="M138" s="24"/>
      <c r="N138" s="24"/>
      <c r="O138" s="24"/>
      <c r="P138" s="24"/>
    </row>
    <row r="139" spans="13:16" s="21" customFormat="1" x14ac:dyDescent="0.25">
      <c r="M139" s="24"/>
      <c r="N139" s="24"/>
      <c r="O139" s="24"/>
      <c r="P139" s="24"/>
    </row>
    <row r="140" spans="13:16" s="21" customFormat="1" x14ac:dyDescent="0.25">
      <c r="M140" s="24"/>
      <c r="N140" s="24"/>
      <c r="O140" s="24"/>
      <c r="P140" s="24"/>
    </row>
    <row r="141" spans="13:16" s="21" customFormat="1" x14ac:dyDescent="0.25">
      <c r="M141" s="24"/>
      <c r="N141" s="24"/>
      <c r="O141" s="24"/>
      <c r="P141" s="24"/>
    </row>
    <row r="142" spans="13:16" s="21" customFormat="1" x14ac:dyDescent="0.25">
      <c r="M142" s="24"/>
      <c r="N142" s="24"/>
      <c r="O142" s="24"/>
      <c r="P142" s="24"/>
    </row>
    <row r="143" spans="13:16" s="21" customFormat="1" x14ac:dyDescent="0.25">
      <c r="M143" s="24"/>
      <c r="N143" s="24"/>
      <c r="O143" s="24"/>
      <c r="P143" s="24"/>
    </row>
    <row r="144" spans="13:16" s="21" customFormat="1" x14ac:dyDescent="0.25">
      <c r="M144" s="24"/>
      <c r="N144" s="24"/>
      <c r="O144" s="24"/>
      <c r="P144" s="24"/>
    </row>
    <row r="145" spans="13:16" s="21" customFormat="1" x14ac:dyDescent="0.25">
      <c r="M145" s="24"/>
      <c r="N145" s="24"/>
      <c r="O145" s="24"/>
      <c r="P145" s="24"/>
    </row>
    <row r="146" spans="13:16" s="21" customFormat="1" x14ac:dyDescent="0.25">
      <c r="M146" s="24"/>
      <c r="N146" s="24"/>
      <c r="O146" s="24"/>
      <c r="P146" s="24"/>
    </row>
    <row r="147" spans="13:16" s="21" customFormat="1" x14ac:dyDescent="0.25">
      <c r="M147" s="24"/>
      <c r="N147" s="24"/>
      <c r="O147" s="24"/>
      <c r="P147" s="24"/>
    </row>
    <row r="148" spans="13:16" s="21" customFormat="1" x14ac:dyDescent="0.25">
      <c r="M148" s="24"/>
      <c r="N148" s="24"/>
      <c r="O148" s="24"/>
      <c r="P148" s="24"/>
    </row>
    <row r="149" spans="13:16" s="21" customFormat="1" x14ac:dyDescent="0.25">
      <c r="M149" s="24"/>
      <c r="N149" s="24"/>
      <c r="O149" s="24"/>
      <c r="P149" s="24"/>
    </row>
    <row r="150" spans="13:16" s="21" customFormat="1" x14ac:dyDescent="0.25">
      <c r="M150" s="24"/>
      <c r="N150" s="24"/>
      <c r="O150" s="24"/>
      <c r="P150" s="24"/>
    </row>
    <row r="151" spans="13:16" s="21" customFormat="1" x14ac:dyDescent="0.25">
      <c r="M151" s="24"/>
      <c r="N151" s="24"/>
      <c r="O151" s="24"/>
      <c r="P151" s="24"/>
    </row>
    <row r="152" spans="13:16" s="21" customFormat="1" x14ac:dyDescent="0.25">
      <c r="M152" s="24"/>
      <c r="N152" s="24"/>
      <c r="O152" s="24"/>
      <c r="P152" s="24"/>
    </row>
    <row r="153" spans="13:16" s="21" customFormat="1" x14ac:dyDescent="0.25">
      <c r="M153" s="24"/>
      <c r="N153" s="24"/>
      <c r="O153" s="24"/>
      <c r="P153" s="24"/>
    </row>
    <row r="154" spans="13:16" s="21" customFormat="1" x14ac:dyDescent="0.25">
      <c r="M154" s="24"/>
      <c r="N154" s="24"/>
      <c r="O154" s="24"/>
      <c r="P154" s="24"/>
    </row>
    <row r="155" spans="13:16" s="21" customFormat="1" x14ac:dyDescent="0.25">
      <c r="M155" s="24"/>
      <c r="N155" s="24"/>
      <c r="O155" s="24"/>
      <c r="P155" s="24"/>
    </row>
    <row r="156" spans="13:16" s="21" customFormat="1" x14ac:dyDescent="0.25">
      <c r="M156" s="24"/>
      <c r="N156" s="24"/>
      <c r="O156" s="24"/>
      <c r="P156" s="24"/>
    </row>
    <row r="157" spans="13:16" s="21" customFormat="1" x14ac:dyDescent="0.25">
      <c r="M157" s="24"/>
      <c r="N157" s="24"/>
      <c r="O157" s="24"/>
      <c r="P157" s="24"/>
    </row>
    <row r="158" spans="13:16" s="21" customFormat="1" x14ac:dyDescent="0.25">
      <c r="M158" s="24"/>
      <c r="N158" s="24"/>
      <c r="O158" s="24"/>
      <c r="P158" s="24"/>
    </row>
    <row r="159" spans="13:16" s="21" customFormat="1" x14ac:dyDescent="0.25">
      <c r="M159" s="24"/>
      <c r="N159" s="24"/>
      <c r="O159" s="24"/>
      <c r="P159" s="24"/>
    </row>
    <row r="160" spans="13:16" s="21" customFormat="1" x14ac:dyDescent="0.25">
      <c r="M160" s="24"/>
      <c r="N160" s="24"/>
      <c r="O160" s="24"/>
      <c r="P160" s="24"/>
    </row>
    <row r="161" spans="13:16" s="21" customFormat="1" x14ac:dyDescent="0.25">
      <c r="M161" s="24"/>
      <c r="N161" s="24"/>
      <c r="O161" s="24"/>
      <c r="P161" s="24"/>
    </row>
    <row r="162" spans="13:16" s="21" customFormat="1" x14ac:dyDescent="0.25">
      <c r="M162" s="24"/>
      <c r="N162" s="24"/>
      <c r="O162" s="24"/>
      <c r="P162" s="24"/>
    </row>
    <row r="163" spans="13:16" s="21" customFormat="1" x14ac:dyDescent="0.25">
      <c r="M163" s="24"/>
      <c r="N163" s="24"/>
      <c r="O163" s="24"/>
      <c r="P163" s="24"/>
    </row>
    <row r="164" spans="13:16" s="21" customFormat="1" x14ac:dyDescent="0.25">
      <c r="M164" s="24"/>
      <c r="N164" s="24"/>
      <c r="O164" s="24"/>
      <c r="P164" s="24"/>
    </row>
    <row r="165" spans="13:16" s="21" customFormat="1" x14ac:dyDescent="0.25">
      <c r="M165" s="24"/>
      <c r="N165" s="24"/>
      <c r="O165" s="24"/>
      <c r="P165" s="24"/>
    </row>
    <row r="166" spans="13:16" s="21" customFormat="1" x14ac:dyDescent="0.25">
      <c r="M166" s="24"/>
      <c r="N166" s="24"/>
      <c r="O166" s="24"/>
      <c r="P166" s="24"/>
    </row>
    <row r="167" spans="13:16" s="21" customFormat="1" x14ac:dyDescent="0.25">
      <c r="M167" s="24"/>
      <c r="N167" s="24"/>
      <c r="O167" s="24"/>
      <c r="P167" s="24"/>
    </row>
    <row r="168" spans="13:16" s="21" customFormat="1" x14ac:dyDescent="0.25">
      <c r="M168" s="24"/>
      <c r="N168" s="24"/>
      <c r="O168" s="24"/>
      <c r="P168" s="24"/>
    </row>
    <row r="169" spans="13:16" s="21" customFormat="1" x14ac:dyDescent="0.25">
      <c r="M169" s="24"/>
      <c r="N169" s="24"/>
      <c r="O169" s="24"/>
      <c r="P169" s="24"/>
    </row>
    <row r="170" spans="13:16" s="21" customFormat="1" x14ac:dyDescent="0.25">
      <c r="M170" s="24"/>
      <c r="N170" s="24"/>
      <c r="O170" s="24"/>
      <c r="P170" s="24"/>
    </row>
    <row r="171" spans="13:16" s="21" customFormat="1" x14ac:dyDescent="0.25">
      <c r="M171" s="24"/>
      <c r="N171" s="24"/>
      <c r="O171" s="24"/>
      <c r="P171" s="24"/>
    </row>
    <row r="172" spans="13:16" s="21" customFormat="1" x14ac:dyDescent="0.25">
      <c r="M172" s="24"/>
      <c r="N172" s="24"/>
      <c r="O172" s="24"/>
      <c r="P172" s="24"/>
    </row>
    <row r="173" spans="13:16" s="21" customFormat="1" x14ac:dyDescent="0.25">
      <c r="M173" s="24"/>
      <c r="N173" s="24"/>
      <c r="O173" s="24"/>
      <c r="P173" s="24"/>
    </row>
    <row r="174" spans="13:16" s="21" customFormat="1" x14ac:dyDescent="0.25">
      <c r="M174" s="24"/>
      <c r="N174" s="24"/>
      <c r="O174" s="24"/>
      <c r="P174" s="24"/>
    </row>
    <row r="175" spans="13:16" s="21" customFormat="1" x14ac:dyDescent="0.25">
      <c r="M175" s="24"/>
      <c r="N175" s="24"/>
      <c r="O175" s="24"/>
      <c r="P175" s="24"/>
    </row>
    <row r="176" spans="13:16" s="21" customFormat="1" x14ac:dyDescent="0.25">
      <c r="M176" s="24"/>
      <c r="N176" s="24"/>
      <c r="O176" s="24"/>
      <c r="P176" s="24"/>
    </row>
    <row r="177" spans="13:16" s="21" customFormat="1" x14ac:dyDescent="0.25">
      <c r="M177" s="24"/>
      <c r="N177" s="24"/>
      <c r="O177" s="24"/>
      <c r="P177" s="24"/>
    </row>
    <row r="178" spans="13:16" s="21" customFormat="1" x14ac:dyDescent="0.25">
      <c r="M178" s="24"/>
      <c r="N178" s="24"/>
      <c r="O178" s="24"/>
      <c r="P178" s="24"/>
    </row>
    <row r="179" spans="13:16" s="21" customFormat="1" x14ac:dyDescent="0.25">
      <c r="M179" s="24"/>
      <c r="N179" s="24"/>
      <c r="O179" s="24"/>
      <c r="P179" s="24"/>
    </row>
    <row r="180" spans="13:16" s="21" customFormat="1" x14ac:dyDescent="0.25">
      <c r="M180" s="24"/>
      <c r="N180" s="24"/>
      <c r="O180" s="24"/>
      <c r="P180" s="24"/>
    </row>
    <row r="181" spans="13:16" s="21" customFormat="1" x14ac:dyDescent="0.25">
      <c r="M181" s="24"/>
      <c r="N181" s="24"/>
      <c r="O181" s="24"/>
      <c r="P181" s="24"/>
    </row>
    <row r="182" spans="13:16" s="21" customFormat="1" x14ac:dyDescent="0.25">
      <c r="M182" s="24"/>
      <c r="N182" s="24"/>
      <c r="O182" s="24"/>
      <c r="P182" s="24"/>
    </row>
    <row r="183" spans="13:16" s="21" customFormat="1" x14ac:dyDescent="0.25">
      <c r="M183" s="24"/>
      <c r="N183" s="24"/>
      <c r="O183" s="24"/>
      <c r="P183" s="24"/>
    </row>
    <row r="184" spans="13:16" s="21" customFormat="1" x14ac:dyDescent="0.25">
      <c r="M184" s="24"/>
      <c r="N184" s="24"/>
      <c r="O184" s="24"/>
      <c r="P184" s="24"/>
    </row>
    <row r="185" spans="13:16" s="21" customFormat="1" x14ac:dyDescent="0.25">
      <c r="M185" s="24"/>
      <c r="N185" s="24"/>
      <c r="O185" s="24"/>
      <c r="P185" s="24"/>
    </row>
    <row r="186" spans="13:16" s="21" customFormat="1" x14ac:dyDescent="0.25">
      <c r="M186" s="24"/>
      <c r="N186" s="24"/>
      <c r="O186" s="24"/>
      <c r="P186" s="24"/>
    </row>
    <row r="187" spans="13:16" s="21" customFormat="1" x14ac:dyDescent="0.25">
      <c r="M187" s="24"/>
      <c r="N187" s="24"/>
      <c r="O187" s="24"/>
      <c r="P187" s="24"/>
    </row>
    <row r="188" spans="13:16" s="21" customFormat="1" x14ac:dyDescent="0.25">
      <c r="M188" s="24"/>
      <c r="N188" s="24"/>
      <c r="O188" s="24"/>
      <c r="P188" s="24"/>
    </row>
    <row r="189" spans="13:16" s="21" customFormat="1" x14ac:dyDescent="0.25">
      <c r="M189" s="24"/>
      <c r="N189" s="24"/>
      <c r="O189" s="24"/>
      <c r="P189" s="24"/>
    </row>
    <row r="190" spans="13:16" s="21" customFormat="1" x14ac:dyDescent="0.25">
      <c r="M190" s="24"/>
      <c r="N190" s="24"/>
      <c r="O190" s="24"/>
      <c r="P190" s="24"/>
    </row>
    <row r="191" spans="13:16" s="21" customFormat="1" x14ac:dyDescent="0.25">
      <c r="M191" s="24"/>
      <c r="N191" s="24"/>
      <c r="O191" s="24"/>
      <c r="P191" s="24"/>
    </row>
    <row r="192" spans="13:16" s="21" customFormat="1" x14ac:dyDescent="0.25">
      <c r="M192" s="24"/>
      <c r="N192" s="24"/>
      <c r="O192" s="24"/>
      <c r="P192" s="24"/>
    </row>
    <row r="193" spans="12:16" s="21" customFormat="1" x14ac:dyDescent="0.25">
      <c r="M193" s="24"/>
      <c r="N193" s="24"/>
      <c r="O193" s="24"/>
      <c r="P193" s="24"/>
    </row>
    <row r="194" spans="12:16" s="21" customFormat="1" x14ac:dyDescent="0.25">
      <c r="M194" s="24"/>
      <c r="N194" s="24"/>
      <c r="O194" s="24"/>
      <c r="P194" s="24"/>
    </row>
    <row r="195" spans="12:16" s="21" customFormat="1" x14ac:dyDescent="0.25">
      <c r="M195" s="24"/>
      <c r="N195" s="24"/>
      <c r="O195" s="24"/>
      <c r="P195" s="24"/>
    </row>
    <row r="196" spans="12:16" s="21" customFormat="1" x14ac:dyDescent="0.25">
      <c r="L196"/>
      <c r="M196" s="24"/>
      <c r="N196" s="24"/>
      <c r="O196" s="24"/>
      <c r="P196" s="24"/>
    </row>
  </sheetData>
  <mergeCells count="48">
    <mergeCell ref="B4:B5"/>
    <mergeCell ref="C4:C5"/>
    <mergeCell ref="D4:D5"/>
    <mergeCell ref="E4:E5"/>
    <mergeCell ref="F4:F5"/>
    <mergeCell ref="Q4:Q5"/>
    <mergeCell ref="R4:R5"/>
    <mergeCell ref="A8:A9"/>
    <mergeCell ref="B8:B9"/>
    <mergeCell ref="C8:C9"/>
    <mergeCell ref="D8:D9"/>
    <mergeCell ref="E8:E9"/>
    <mergeCell ref="F8:F9"/>
    <mergeCell ref="J8:J9"/>
    <mergeCell ref="G4:G5"/>
    <mergeCell ref="H4:I4"/>
    <mergeCell ref="J4:J5"/>
    <mergeCell ref="K4:L4"/>
    <mergeCell ref="M4:N4"/>
    <mergeCell ref="O4:P4"/>
    <mergeCell ref="A4:A5"/>
    <mergeCell ref="Q8:Q9"/>
    <mergeCell ref="R8:R9"/>
    <mergeCell ref="K8:K9"/>
    <mergeCell ref="L8:L9"/>
    <mergeCell ref="M8:M9"/>
    <mergeCell ref="N8:N9"/>
    <mergeCell ref="O8:O9"/>
    <mergeCell ref="P8:P9"/>
    <mergeCell ref="A19:A20"/>
    <mergeCell ref="B19:B20"/>
    <mergeCell ref="C19:C20"/>
    <mergeCell ref="D19:D20"/>
    <mergeCell ref="E19:E20"/>
    <mergeCell ref="M61:N61"/>
    <mergeCell ref="O61:P61"/>
    <mergeCell ref="P19:P20"/>
    <mergeCell ref="Q19:Q20"/>
    <mergeCell ref="R19:R20"/>
    <mergeCell ref="O19:O20"/>
    <mergeCell ref="F19:F20"/>
    <mergeCell ref="L22:M22"/>
    <mergeCell ref="N22:O22"/>
    <mergeCell ref="J19:J20"/>
    <mergeCell ref="K19:K20"/>
    <mergeCell ref="L19:L20"/>
    <mergeCell ref="M19:M20"/>
    <mergeCell ref="N19:N2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132"/>
  <sheetViews>
    <sheetView zoomScale="57" zoomScaleNormal="57" workbookViewId="0">
      <selection activeCell="A3" sqref="A3"/>
    </sheetView>
  </sheetViews>
  <sheetFormatPr defaultRowHeight="15" x14ac:dyDescent="0.25"/>
  <cols>
    <col min="1" max="1" width="4.7109375" customWidth="1"/>
    <col min="2" max="2" width="11.140625" customWidth="1"/>
    <col min="3" max="3" width="11.42578125" customWidth="1"/>
    <col min="4" max="4" width="11.5703125" customWidth="1"/>
    <col min="5" max="5" width="45.7109375" customWidth="1"/>
    <col min="6" max="6" width="57.7109375" customWidth="1"/>
    <col min="7" max="7" width="35.7109375" customWidth="1"/>
    <col min="8" max="8" width="21.140625" customWidth="1"/>
    <col min="9" max="9" width="12.42578125" customWidth="1"/>
    <col min="10" max="10" width="32.140625" customWidth="1"/>
    <col min="11" max="11" width="10.7109375" customWidth="1"/>
    <col min="12" max="12" width="12.7109375" customWidth="1"/>
    <col min="13" max="16" width="14.7109375" style="27" customWidth="1"/>
    <col min="17" max="17" width="24.285156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77"/>
      <c r="B1" s="77"/>
      <c r="C1" s="77"/>
      <c r="D1" s="155"/>
      <c r="E1" s="155"/>
      <c r="F1" s="155"/>
      <c r="G1" s="155"/>
      <c r="H1" s="155"/>
      <c r="I1" s="155"/>
      <c r="J1" s="155"/>
      <c r="K1" s="77"/>
      <c r="L1" s="77"/>
      <c r="M1" s="78"/>
      <c r="N1" s="78"/>
      <c r="O1" s="78"/>
      <c r="P1" s="78"/>
      <c r="Q1" s="77"/>
      <c r="R1" s="77"/>
    </row>
    <row r="2" spans="1:19" s="157" customFormat="1" ht="15" customHeight="1" x14ac:dyDescent="0.25">
      <c r="A2" s="156" t="s">
        <v>3486</v>
      </c>
      <c r="M2" s="158"/>
      <c r="N2" s="158"/>
      <c r="O2" s="158"/>
      <c r="P2" s="158"/>
    </row>
    <row r="3" spans="1:19" ht="18.75" x14ac:dyDescent="0.3">
      <c r="A3" s="77"/>
      <c r="B3" s="77"/>
      <c r="C3" s="77"/>
      <c r="D3" s="77"/>
      <c r="E3" s="77"/>
      <c r="F3" s="77"/>
      <c r="G3" s="77"/>
      <c r="H3" s="77"/>
      <c r="I3" s="77"/>
      <c r="J3" s="77"/>
      <c r="K3" s="77"/>
      <c r="L3" s="77"/>
      <c r="M3" s="78"/>
      <c r="N3" s="78"/>
      <c r="O3" s="78"/>
      <c r="P3" s="78"/>
      <c r="Q3" s="77"/>
      <c r="R3" s="77"/>
    </row>
    <row r="4" spans="1:19" s="30" customFormat="1" ht="47.25" customHeight="1" x14ac:dyDescent="0.25">
      <c r="A4" s="745" t="s">
        <v>0</v>
      </c>
      <c r="B4" s="747" t="s">
        <v>1</v>
      </c>
      <c r="C4" s="747" t="s">
        <v>2</v>
      </c>
      <c r="D4" s="747" t="s">
        <v>3</v>
      </c>
      <c r="E4" s="745" t="s">
        <v>4</v>
      </c>
      <c r="F4" s="745" t="s">
        <v>5</v>
      </c>
      <c r="G4" s="745" t="s">
        <v>6</v>
      </c>
      <c r="H4" s="752" t="s">
        <v>7</v>
      </c>
      <c r="I4" s="752"/>
      <c r="J4" s="745" t="s">
        <v>8</v>
      </c>
      <c r="K4" s="753" t="s">
        <v>9</v>
      </c>
      <c r="L4" s="1056"/>
      <c r="M4" s="755" t="s">
        <v>10</v>
      </c>
      <c r="N4" s="755"/>
      <c r="O4" s="755" t="s">
        <v>11</v>
      </c>
      <c r="P4" s="755"/>
      <c r="Q4" s="745" t="s">
        <v>12</v>
      </c>
      <c r="R4" s="747" t="s">
        <v>13</v>
      </c>
      <c r="S4" s="29"/>
    </row>
    <row r="5" spans="1:19" s="30" customFormat="1" ht="35.25" customHeight="1" x14ac:dyDescent="0.2">
      <c r="A5" s="746"/>
      <c r="B5" s="748"/>
      <c r="C5" s="748"/>
      <c r="D5" s="748"/>
      <c r="E5" s="746"/>
      <c r="F5" s="746"/>
      <c r="G5" s="746"/>
      <c r="H5" s="171" t="s">
        <v>14</v>
      </c>
      <c r="I5" s="171" t="s">
        <v>15</v>
      </c>
      <c r="J5" s="746"/>
      <c r="K5" s="172">
        <v>2018</v>
      </c>
      <c r="L5" s="172">
        <v>2019</v>
      </c>
      <c r="M5" s="99">
        <v>2018</v>
      </c>
      <c r="N5" s="99">
        <v>2019</v>
      </c>
      <c r="O5" s="99">
        <v>2018</v>
      </c>
      <c r="P5" s="99">
        <v>2019</v>
      </c>
      <c r="Q5" s="746"/>
      <c r="R5" s="748"/>
      <c r="S5" s="29"/>
    </row>
    <row r="6" spans="1:19" s="30" customFormat="1" ht="15.75" customHeight="1" x14ac:dyDescent="0.2">
      <c r="A6" s="170" t="s">
        <v>16</v>
      </c>
      <c r="B6" s="171" t="s">
        <v>17</v>
      </c>
      <c r="C6" s="171" t="s">
        <v>18</v>
      </c>
      <c r="D6" s="171" t="s">
        <v>19</v>
      </c>
      <c r="E6" s="170" t="s">
        <v>20</v>
      </c>
      <c r="F6" s="170" t="s">
        <v>21</v>
      </c>
      <c r="G6" s="170" t="s">
        <v>22</v>
      </c>
      <c r="H6" s="171" t="s">
        <v>23</v>
      </c>
      <c r="I6" s="171" t="s">
        <v>24</v>
      </c>
      <c r="J6" s="170" t="s">
        <v>25</v>
      </c>
      <c r="K6" s="172" t="s">
        <v>26</v>
      </c>
      <c r="L6" s="172" t="s">
        <v>27</v>
      </c>
      <c r="M6" s="173" t="s">
        <v>28</v>
      </c>
      <c r="N6" s="173" t="s">
        <v>29</v>
      </c>
      <c r="O6" s="173" t="s">
        <v>30</v>
      </c>
      <c r="P6" s="173" t="s">
        <v>31</v>
      </c>
      <c r="Q6" s="170" t="s">
        <v>32</v>
      </c>
      <c r="R6" s="171" t="s">
        <v>33</v>
      </c>
      <c r="S6" s="29"/>
    </row>
    <row r="7" spans="1:19" s="11" customFormat="1" ht="204" customHeight="1" x14ac:dyDescent="0.25">
      <c r="A7" s="519">
        <v>1</v>
      </c>
      <c r="B7" s="9">
        <v>1.2</v>
      </c>
      <c r="C7" s="9">
        <v>4</v>
      </c>
      <c r="D7" s="9">
        <v>2</v>
      </c>
      <c r="E7" s="520" t="s">
        <v>299</v>
      </c>
      <c r="F7" s="519" t="s">
        <v>303</v>
      </c>
      <c r="G7" s="9" t="s">
        <v>304</v>
      </c>
      <c r="H7" s="628" t="s">
        <v>300</v>
      </c>
      <c r="I7" s="629">
        <v>200</v>
      </c>
      <c r="J7" s="519" t="s">
        <v>305</v>
      </c>
      <c r="K7" s="9" t="s">
        <v>136</v>
      </c>
      <c r="L7" s="8"/>
      <c r="M7" s="529">
        <v>14300</v>
      </c>
      <c r="N7" s="8"/>
      <c r="O7" s="529">
        <v>14300</v>
      </c>
      <c r="P7" s="8"/>
      <c r="Q7" s="519" t="s">
        <v>301</v>
      </c>
      <c r="R7" s="520" t="s">
        <v>302</v>
      </c>
      <c r="S7" s="10"/>
    </row>
    <row r="8" spans="1:19" s="5" customFormat="1" ht="213.75" customHeight="1" x14ac:dyDescent="0.25">
      <c r="A8" s="169">
        <v>2</v>
      </c>
      <c r="B8" s="169">
        <v>1</v>
      </c>
      <c r="C8" s="169">
        <v>4</v>
      </c>
      <c r="D8" s="166">
        <v>2</v>
      </c>
      <c r="E8" s="174" t="s">
        <v>306</v>
      </c>
      <c r="F8" s="166" t="s">
        <v>307</v>
      </c>
      <c r="G8" s="169" t="s">
        <v>224</v>
      </c>
      <c r="H8" s="186" t="s">
        <v>300</v>
      </c>
      <c r="I8" s="169">
        <v>20</v>
      </c>
      <c r="J8" s="166" t="s">
        <v>308</v>
      </c>
      <c r="K8" s="167" t="s">
        <v>136</v>
      </c>
      <c r="L8" s="167"/>
      <c r="M8" s="168">
        <v>24415.17</v>
      </c>
      <c r="N8" s="168"/>
      <c r="O8" s="168">
        <v>24415.17</v>
      </c>
      <c r="P8" s="168"/>
      <c r="Q8" s="166" t="s">
        <v>301</v>
      </c>
      <c r="R8" s="166" t="s">
        <v>302</v>
      </c>
      <c r="S8" s="4"/>
    </row>
    <row r="9" spans="1:19" s="79" customFormat="1" ht="153" customHeight="1" x14ac:dyDescent="0.25">
      <c r="A9" s="57">
        <v>3</v>
      </c>
      <c r="B9" s="57">
        <v>1</v>
      </c>
      <c r="C9" s="57">
        <v>4</v>
      </c>
      <c r="D9" s="57">
        <v>5</v>
      </c>
      <c r="E9" s="81" t="s">
        <v>309</v>
      </c>
      <c r="F9" s="81" t="s">
        <v>310</v>
      </c>
      <c r="G9" s="81" t="s">
        <v>311</v>
      </c>
      <c r="H9" s="81" t="s">
        <v>312</v>
      </c>
      <c r="I9" s="57">
        <v>25</v>
      </c>
      <c r="J9" s="81" t="s">
        <v>313</v>
      </c>
      <c r="K9" s="81" t="s">
        <v>136</v>
      </c>
      <c r="L9" s="187"/>
      <c r="M9" s="100">
        <v>40000</v>
      </c>
      <c r="N9" s="179"/>
      <c r="O9" s="100">
        <v>40000</v>
      </c>
      <c r="P9" s="179"/>
      <c r="Q9" s="166" t="s">
        <v>301</v>
      </c>
      <c r="R9" s="166" t="s">
        <v>302</v>
      </c>
    </row>
    <row r="10" spans="1:19" s="21" customFormat="1" ht="186.75" customHeight="1" x14ac:dyDescent="0.25">
      <c r="A10" s="81">
        <v>4</v>
      </c>
      <c r="B10" s="188">
        <v>1</v>
      </c>
      <c r="C10" s="81">
        <v>4</v>
      </c>
      <c r="D10" s="81">
        <v>5</v>
      </c>
      <c r="E10" s="81" t="s">
        <v>314</v>
      </c>
      <c r="F10" s="81" t="s">
        <v>315</v>
      </c>
      <c r="G10" s="81" t="s">
        <v>311</v>
      </c>
      <c r="H10" s="81" t="s">
        <v>109</v>
      </c>
      <c r="I10" s="81">
        <v>30</v>
      </c>
      <c r="J10" s="81" t="s">
        <v>316</v>
      </c>
      <c r="K10" s="81" t="s">
        <v>136</v>
      </c>
      <c r="L10" s="65"/>
      <c r="M10" s="86">
        <v>15230.96</v>
      </c>
      <c r="N10" s="65"/>
      <c r="O10" s="86">
        <v>15230.96</v>
      </c>
      <c r="P10" s="65"/>
      <c r="Q10" s="166" t="s">
        <v>301</v>
      </c>
      <c r="R10" s="166" t="s">
        <v>302</v>
      </c>
    </row>
    <row r="11" spans="1:19" s="21" customFormat="1" ht="126" customHeight="1" x14ac:dyDescent="0.25">
      <c r="A11" s="81">
        <v>5</v>
      </c>
      <c r="B11" s="175">
        <v>1</v>
      </c>
      <c r="C11" s="175">
        <v>4</v>
      </c>
      <c r="D11" s="175">
        <v>5</v>
      </c>
      <c r="E11" s="175" t="s">
        <v>317</v>
      </c>
      <c r="F11" s="175" t="s">
        <v>318</v>
      </c>
      <c r="G11" s="175" t="s">
        <v>319</v>
      </c>
      <c r="H11" s="175" t="s">
        <v>312</v>
      </c>
      <c r="I11" s="189">
        <v>50</v>
      </c>
      <c r="J11" s="175" t="s">
        <v>320</v>
      </c>
      <c r="K11" s="175" t="s">
        <v>136</v>
      </c>
      <c r="L11" s="190"/>
      <c r="M11" s="45">
        <v>25528.5</v>
      </c>
      <c r="N11" s="190"/>
      <c r="O11" s="45">
        <v>22028.5</v>
      </c>
      <c r="P11" s="190"/>
      <c r="Q11" s="175" t="s">
        <v>321</v>
      </c>
      <c r="R11" s="175" t="s">
        <v>322</v>
      </c>
    </row>
    <row r="12" spans="1:19" s="21" customFormat="1" ht="75" x14ac:dyDescent="0.25">
      <c r="A12" s="508">
        <v>6</v>
      </c>
      <c r="B12" s="508">
        <v>1</v>
      </c>
      <c r="C12" s="508">
        <v>4</v>
      </c>
      <c r="D12" s="509">
        <v>2</v>
      </c>
      <c r="E12" s="513" t="s">
        <v>323</v>
      </c>
      <c r="F12" s="509" t="s">
        <v>324</v>
      </c>
      <c r="G12" s="508" t="s">
        <v>325</v>
      </c>
      <c r="H12" s="627" t="s">
        <v>326</v>
      </c>
      <c r="I12" s="508">
        <v>50</v>
      </c>
      <c r="J12" s="509" t="s">
        <v>327</v>
      </c>
      <c r="K12" s="511" t="s">
        <v>136</v>
      </c>
      <c r="L12" s="511"/>
      <c r="M12" s="512">
        <v>35000</v>
      </c>
      <c r="N12" s="512"/>
      <c r="O12" s="512">
        <v>35000</v>
      </c>
      <c r="P12" s="512"/>
      <c r="Q12" s="509" t="s">
        <v>301</v>
      </c>
      <c r="R12" s="509" t="s">
        <v>302</v>
      </c>
      <c r="S12" s="4"/>
    </row>
    <row r="13" spans="1:19" s="21" customFormat="1" ht="60" x14ac:dyDescent="0.25">
      <c r="A13" s="508">
        <v>7</v>
      </c>
      <c r="B13" s="508">
        <v>1</v>
      </c>
      <c r="C13" s="508">
        <v>4</v>
      </c>
      <c r="D13" s="508">
        <v>5</v>
      </c>
      <c r="E13" s="509" t="s">
        <v>328</v>
      </c>
      <c r="F13" s="509" t="s">
        <v>329</v>
      </c>
      <c r="G13" s="509" t="s">
        <v>325</v>
      </c>
      <c r="H13" s="509" t="s">
        <v>312</v>
      </c>
      <c r="I13" s="508">
        <v>35</v>
      </c>
      <c r="J13" s="509" t="s">
        <v>330</v>
      </c>
      <c r="K13" s="509" t="s">
        <v>136</v>
      </c>
      <c r="L13" s="522"/>
      <c r="M13" s="529">
        <v>35000</v>
      </c>
      <c r="N13" s="505"/>
      <c r="O13" s="529">
        <v>35000</v>
      </c>
      <c r="P13" s="505"/>
      <c r="Q13" s="509" t="s">
        <v>301</v>
      </c>
      <c r="R13" s="509" t="s">
        <v>302</v>
      </c>
      <c r="S13" s="79"/>
    </row>
    <row r="14" spans="1:19" s="21" customFormat="1" x14ac:dyDescent="0.25">
      <c r="M14" s="24"/>
      <c r="N14" s="24"/>
      <c r="O14" s="24"/>
      <c r="P14" s="24"/>
    </row>
    <row r="15" spans="1:19" s="21" customFormat="1" x14ac:dyDescent="0.25">
      <c r="L15" s="526"/>
      <c r="M15" s="757" t="s">
        <v>618</v>
      </c>
      <c r="N15" s="757"/>
      <c r="O15" s="757" t="s">
        <v>619</v>
      </c>
      <c r="P15" s="758"/>
    </row>
    <row r="16" spans="1:19" s="21" customFormat="1" x14ac:dyDescent="0.25">
      <c r="L16" s="526"/>
      <c r="M16" s="568" t="s">
        <v>620</v>
      </c>
      <c r="N16" s="464" t="s">
        <v>621</v>
      </c>
      <c r="O16" s="485" t="s">
        <v>620</v>
      </c>
      <c r="P16" s="464" t="s">
        <v>621</v>
      </c>
    </row>
    <row r="17" spans="12:16" s="21" customFormat="1" x14ac:dyDescent="0.25">
      <c r="L17" s="556"/>
      <c r="M17" s="569">
        <v>6</v>
      </c>
      <c r="N17" s="179">
        <v>163946.13</v>
      </c>
      <c r="O17" s="180">
        <v>1</v>
      </c>
      <c r="P17" s="184">
        <v>22028.5</v>
      </c>
    </row>
    <row r="18" spans="12:16" s="21" customFormat="1" x14ac:dyDescent="0.25">
      <c r="M18" s="24"/>
      <c r="N18" s="24"/>
      <c r="O18" s="24"/>
      <c r="P18" s="24"/>
    </row>
    <row r="19" spans="12:16" s="21" customFormat="1" x14ac:dyDescent="0.25">
      <c r="M19" s="24"/>
      <c r="N19" s="24"/>
      <c r="O19" s="24"/>
      <c r="P19" s="24"/>
    </row>
    <row r="20" spans="12:16" s="21" customFormat="1" x14ac:dyDescent="0.25">
      <c r="M20" s="24"/>
      <c r="N20" s="24"/>
      <c r="O20" s="24"/>
      <c r="P20" s="24"/>
    </row>
    <row r="21" spans="12:16" s="21" customFormat="1" x14ac:dyDescent="0.25">
      <c r="M21" s="24"/>
      <c r="N21" s="24"/>
      <c r="O21" s="24"/>
      <c r="P21" s="24"/>
    </row>
    <row r="22" spans="12:16" s="21" customFormat="1" x14ac:dyDescent="0.25">
      <c r="M22" s="24"/>
      <c r="N22" s="24"/>
      <c r="O22" s="24"/>
      <c r="P22" s="24"/>
    </row>
    <row r="23" spans="12:16" s="21" customFormat="1" x14ac:dyDescent="0.25">
      <c r="M23" s="24"/>
      <c r="N23" s="24"/>
      <c r="O23" s="24"/>
      <c r="P23" s="24"/>
    </row>
    <row r="24" spans="12:16" s="21" customFormat="1" x14ac:dyDescent="0.25">
      <c r="M24" s="24"/>
      <c r="N24" s="24"/>
      <c r="O24" s="24"/>
      <c r="P24" s="24"/>
    </row>
    <row r="25" spans="12:16" s="21" customFormat="1" x14ac:dyDescent="0.25">
      <c r="M25" s="24"/>
      <c r="N25" s="24"/>
      <c r="O25" s="24"/>
      <c r="P25" s="24"/>
    </row>
    <row r="26" spans="12:16" s="21" customFormat="1" x14ac:dyDescent="0.25">
      <c r="M26" s="24"/>
      <c r="N26" s="24"/>
      <c r="O26" s="24"/>
      <c r="P26" s="24"/>
    </row>
    <row r="27" spans="12:16" s="21" customFormat="1" x14ac:dyDescent="0.25">
      <c r="M27" s="24"/>
      <c r="N27" s="24"/>
      <c r="O27" s="24"/>
      <c r="P27" s="24"/>
    </row>
    <row r="28" spans="12:16" s="21" customFormat="1" x14ac:dyDescent="0.25">
      <c r="M28" s="24"/>
      <c r="N28" s="24"/>
      <c r="O28" s="24"/>
      <c r="P28" s="24"/>
    </row>
    <row r="29" spans="12:16" s="21" customFormat="1" x14ac:dyDescent="0.25">
      <c r="M29" s="24"/>
      <c r="N29" s="24"/>
      <c r="O29" s="24"/>
      <c r="P29" s="24"/>
    </row>
    <row r="30" spans="12:16" s="21" customFormat="1" x14ac:dyDescent="0.25">
      <c r="M30" s="24"/>
      <c r="N30" s="24"/>
      <c r="O30" s="24"/>
      <c r="P30" s="24"/>
    </row>
    <row r="31" spans="12:16" s="21" customFormat="1" x14ac:dyDescent="0.25">
      <c r="M31" s="24"/>
      <c r="N31" s="24"/>
      <c r="O31" s="24"/>
      <c r="P31" s="24"/>
    </row>
    <row r="32" spans="12:16" s="21" customFormat="1" x14ac:dyDescent="0.25">
      <c r="M32" s="24"/>
      <c r="N32" s="24"/>
      <c r="O32" s="24"/>
      <c r="P32" s="24"/>
    </row>
    <row r="33" spans="13:16" s="21" customFormat="1" x14ac:dyDescent="0.25">
      <c r="M33" s="24"/>
      <c r="N33" s="24"/>
      <c r="O33" s="24"/>
      <c r="P33" s="24"/>
    </row>
    <row r="34" spans="13:16" s="21" customFormat="1" x14ac:dyDescent="0.25">
      <c r="M34" s="24"/>
      <c r="N34" s="24"/>
      <c r="O34" s="24"/>
      <c r="P34" s="24"/>
    </row>
    <row r="35" spans="13:16" s="21" customFormat="1" x14ac:dyDescent="0.25">
      <c r="M35" s="24"/>
      <c r="N35" s="24"/>
      <c r="O35" s="24"/>
      <c r="P35" s="24"/>
    </row>
    <row r="36" spans="13:16" s="21" customFormat="1" x14ac:dyDescent="0.25">
      <c r="M36" s="24"/>
      <c r="N36" s="24"/>
      <c r="O36" s="24"/>
      <c r="P36" s="24"/>
    </row>
    <row r="37" spans="13:16" s="21" customFormat="1" x14ac:dyDescent="0.25">
      <c r="M37" s="24"/>
      <c r="N37" s="24"/>
      <c r="O37" s="24"/>
      <c r="P37" s="24"/>
    </row>
    <row r="38" spans="13:16" s="21" customFormat="1" x14ac:dyDescent="0.25">
      <c r="M38" s="24"/>
      <c r="N38" s="24"/>
      <c r="O38" s="24"/>
      <c r="P38" s="24"/>
    </row>
    <row r="39" spans="13:16" s="21" customFormat="1" x14ac:dyDescent="0.25">
      <c r="M39" s="24"/>
      <c r="N39" s="24"/>
      <c r="O39" s="24"/>
      <c r="P39" s="24"/>
    </row>
    <row r="40" spans="13:16" s="21" customFormat="1" x14ac:dyDescent="0.25">
      <c r="M40" s="24"/>
      <c r="N40" s="24"/>
      <c r="O40" s="24"/>
      <c r="P40" s="24"/>
    </row>
    <row r="41" spans="13:16" s="21" customFormat="1" x14ac:dyDescent="0.25">
      <c r="M41" s="24"/>
      <c r="N41" s="24"/>
      <c r="O41" s="24"/>
      <c r="P41" s="24"/>
    </row>
    <row r="42" spans="13:16" s="21" customFormat="1" x14ac:dyDescent="0.25">
      <c r="M42" s="24"/>
      <c r="N42" s="24"/>
      <c r="O42" s="24"/>
      <c r="P42" s="24"/>
    </row>
    <row r="43" spans="13:16" s="21" customFormat="1" x14ac:dyDescent="0.25">
      <c r="M43" s="24"/>
      <c r="N43" s="24"/>
      <c r="O43" s="24"/>
      <c r="P43" s="24"/>
    </row>
    <row r="44" spans="13:16" s="21" customFormat="1" x14ac:dyDescent="0.25">
      <c r="M44" s="24"/>
      <c r="N44" s="24"/>
      <c r="O44" s="24"/>
      <c r="P44" s="24"/>
    </row>
    <row r="45" spans="13:16" s="21" customFormat="1" x14ac:dyDescent="0.25">
      <c r="M45" s="24"/>
      <c r="N45" s="24"/>
      <c r="O45" s="24"/>
      <c r="P45" s="24"/>
    </row>
    <row r="46" spans="13:16" s="21" customFormat="1" x14ac:dyDescent="0.25">
      <c r="M46" s="24"/>
      <c r="N46" s="24"/>
      <c r="O46" s="24"/>
      <c r="P46" s="24"/>
    </row>
    <row r="47" spans="13:16" s="21" customFormat="1" x14ac:dyDescent="0.25">
      <c r="M47" s="24"/>
      <c r="N47" s="24"/>
      <c r="O47" s="24"/>
      <c r="P47" s="24"/>
    </row>
    <row r="48" spans="13:16" s="21" customFormat="1" x14ac:dyDescent="0.25">
      <c r="M48" s="24"/>
      <c r="N48" s="24"/>
      <c r="O48" s="24"/>
      <c r="P48" s="24"/>
    </row>
    <row r="49" spans="13:16" s="21" customFormat="1" x14ac:dyDescent="0.25">
      <c r="M49" s="24"/>
      <c r="N49" s="24"/>
      <c r="O49" s="24"/>
      <c r="P49" s="24"/>
    </row>
    <row r="50" spans="13:16" s="21" customFormat="1" x14ac:dyDescent="0.25">
      <c r="M50" s="24"/>
      <c r="N50" s="24"/>
      <c r="O50" s="24"/>
      <c r="P50" s="24"/>
    </row>
    <row r="51" spans="13:16" s="21" customFormat="1" x14ac:dyDescent="0.25">
      <c r="M51" s="24"/>
      <c r="N51" s="24"/>
      <c r="O51" s="24"/>
      <c r="P51" s="24"/>
    </row>
    <row r="52" spans="13:16" s="21" customFormat="1" x14ac:dyDescent="0.25">
      <c r="M52" s="24"/>
      <c r="N52" s="24"/>
      <c r="O52" s="24"/>
      <c r="P52" s="24"/>
    </row>
    <row r="53" spans="13:16" s="21" customFormat="1" x14ac:dyDescent="0.25">
      <c r="M53" s="24"/>
      <c r="N53" s="24"/>
      <c r="O53" s="24"/>
      <c r="P53" s="24"/>
    </row>
    <row r="54" spans="13:16" s="21" customFormat="1" x14ac:dyDescent="0.25">
      <c r="M54" s="24"/>
      <c r="N54" s="24"/>
      <c r="O54" s="24"/>
      <c r="P54" s="24"/>
    </row>
    <row r="55" spans="13:16" s="21" customFormat="1" x14ac:dyDescent="0.25">
      <c r="M55" s="24"/>
      <c r="N55" s="24"/>
      <c r="O55" s="24"/>
      <c r="P55" s="24"/>
    </row>
    <row r="56" spans="13:16" s="21" customFormat="1" x14ac:dyDescent="0.25">
      <c r="M56" s="24"/>
      <c r="N56" s="24"/>
      <c r="O56" s="24"/>
      <c r="P56" s="24"/>
    </row>
    <row r="57" spans="13:16" s="21" customFormat="1" x14ac:dyDescent="0.25">
      <c r="M57" s="24"/>
      <c r="N57" s="24"/>
      <c r="O57" s="24"/>
      <c r="P57" s="24"/>
    </row>
    <row r="58" spans="13:16" s="21" customFormat="1" x14ac:dyDescent="0.25">
      <c r="M58" s="24"/>
      <c r="N58" s="24"/>
      <c r="O58" s="24"/>
      <c r="P58" s="24"/>
    </row>
    <row r="59" spans="13:16" s="21" customFormat="1" x14ac:dyDescent="0.25">
      <c r="M59" s="24"/>
      <c r="N59" s="24"/>
      <c r="O59" s="24"/>
      <c r="P59" s="24"/>
    </row>
    <row r="60" spans="13:16" s="21" customFormat="1" x14ac:dyDescent="0.25">
      <c r="M60" s="24"/>
      <c r="N60" s="24"/>
      <c r="O60" s="24"/>
      <c r="P60" s="24"/>
    </row>
    <row r="61" spans="13:16" s="21" customFormat="1" x14ac:dyDescent="0.25">
      <c r="M61" s="24"/>
      <c r="N61" s="24"/>
      <c r="O61" s="24"/>
      <c r="P61" s="24"/>
    </row>
    <row r="62" spans="13:16" s="21" customFormat="1" x14ac:dyDescent="0.25">
      <c r="M62" s="24"/>
      <c r="N62" s="24"/>
      <c r="O62" s="24"/>
      <c r="P62" s="24"/>
    </row>
    <row r="63" spans="13:16" s="21" customFormat="1" x14ac:dyDescent="0.25">
      <c r="M63" s="24"/>
      <c r="N63" s="24"/>
      <c r="O63" s="24"/>
      <c r="P63" s="24"/>
    </row>
    <row r="64" spans="13:16" s="21" customFormat="1" x14ac:dyDescent="0.25">
      <c r="M64" s="24"/>
      <c r="N64" s="24"/>
      <c r="O64" s="24"/>
      <c r="P64" s="24"/>
    </row>
    <row r="65" spans="13:16" s="21" customFormat="1" x14ac:dyDescent="0.25">
      <c r="M65" s="24"/>
      <c r="N65" s="24"/>
      <c r="O65" s="24"/>
      <c r="P65" s="24"/>
    </row>
    <row r="66" spans="13:16" s="21" customFormat="1" x14ac:dyDescent="0.25">
      <c r="M66" s="24"/>
      <c r="N66" s="24"/>
      <c r="O66" s="24"/>
      <c r="P66" s="24"/>
    </row>
    <row r="67" spans="13:16" s="21" customFormat="1" x14ac:dyDescent="0.25">
      <c r="M67" s="24"/>
      <c r="N67" s="24"/>
      <c r="O67" s="24"/>
      <c r="P67" s="24"/>
    </row>
    <row r="68" spans="13:16" s="21" customFormat="1" x14ac:dyDescent="0.25">
      <c r="M68" s="24"/>
      <c r="N68" s="24"/>
      <c r="O68" s="24"/>
      <c r="P68" s="24"/>
    </row>
    <row r="69" spans="13:16" s="21" customFormat="1" x14ac:dyDescent="0.25">
      <c r="M69" s="24"/>
      <c r="N69" s="24"/>
      <c r="O69" s="24"/>
      <c r="P69" s="24"/>
    </row>
    <row r="70" spans="13:16" s="21" customFormat="1" x14ac:dyDescent="0.25">
      <c r="M70" s="24"/>
      <c r="N70" s="24"/>
      <c r="O70" s="24"/>
      <c r="P70" s="24"/>
    </row>
    <row r="71" spans="13:16" s="21" customFormat="1" x14ac:dyDescent="0.25">
      <c r="M71" s="24"/>
      <c r="N71" s="24"/>
      <c r="O71" s="24"/>
      <c r="P71" s="24"/>
    </row>
    <row r="72" spans="13:16" s="21" customFormat="1" x14ac:dyDescent="0.25">
      <c r="M72" s="24"/>
      <c r="N72" s="24"/>
      <c r="O72" s="24"/>
      <c r="P72" s="24"/>
    </row>
    <row r="73" spans="13:16" s="21" customFormat="1" x14ac:dyDescent="0.25">
      <c r="M73" s="24"/>
      <c r="N73" s="24"/>
      <c r="O73" s="24"/>
      <c r="P73" s="24"/>
    </row>
    <row r="74" spans="13:16" s="21" customFormat="1" x14ac:dyDescent="0.25">
      <c r="M74" s="24"/>
      <c r="N74" s="24"/>
      <c r="O74" s="24"/>
      <c r="P74" s="24"/>
    </row>
    <row r="75" spans="13:16" s="21" customFormat="1" x14ac:dyDescent="0.25">
      <c r="M75" s="24"/>
      <c r="N75" s="24"/>
      <c r="O75" s="24"/>
      <c r="P75" s="24"/>
    </row>
    <row r="76" spans="13:16" s="21" customFormat="1" x14ac:dyDescent="0.25">
      <c r="M76" s="24"/>
      <c r="N76" s="24"/>
      <c r="O76" s="24"/>
      <c r="P76" s="24"/>
    </row>
    <row r="77" spans="13:16" s="21" customFormat="1" x14ac:dyDescent="0.25">
      <c r="M77" s="24"/>
      <c r="N77" s="24"/>
      <c r="O77" s="24"/>
      <c r="P77" s="24"/>
    </row>
    <row r="78" spans="13:16" s="21" customFormat="1" x14ac:dyDescent="0.25">
      <c r="M78" s="24"/>
      <c r="N78" s="24"/>
      <c r="O78" s="24"/>
      <c r="P78" s="24"/>
    </row>
    <row r="79" spans="13:16" s="21" customFormat="1" x14ac:dyDescent="0.25">
      <c r="M79" s="24"/>
      <c r="N79" s="24"/>
      <c r="O79" s="24"/>
      <c r="P79" s="24"/>
    </row>
    <row r="80" spans="13:16" s="21" customFormat="1" x14ac:dyDescent="0.25">
      <c r="M80" s="24"/>
      <c r="N80" s="24"/>
      <c r="O80" s="24"/>
      <c r="P80" s="24"/>
    </row>
    <row r="81" spans="13:16" s="21" customFormat="1" x14ac:dyDescent="0.25">
      <c r="M81" s="24"/>
      <c r="N81" s="24"/>
      <c r="O81" s="24"/>
      <c r="P81" s="24"/>
    </row>
    <row r="82" spans="13:16" s="21" customFormat="1" x14ac:dyDescent="0.25">
      <c r="M82" s="24"/>
      <c r="N82" s="24"/>
      <c r="O82" s="24"/>
      <c r="P82" s="24"/>
    </row>
    <row r="83" spans="13:16" s="21" customFormat="1" x14ac:dyDescent="0.25">
      <c r="M83" s="24"/>
      <c r="N83" s="24"/>
      <c r="O83" s="24"/>
      <c r="P83" s="24"/>
    </row>
    <row r="84" spans="13:16" s="21" customFormat="1" x14ac:dyDescent="0.25">
      <c r="M84" s="24"/>
      <c r="N84" s="24"/>
      <c r="O84" s="24"/>
      <c r="P84" s="24"/>
    </row>
    <row r="85" spans="13:16" s="21" customFormat="1" x14ac:dyDescent="0.25">
      <c r="M85" s="24"/>
      <c r="N85" s="24"/>
      <c r="O85" s="24"/>
      <c r="P85" s="24"/>
    </row>
    <row r="86" spans="13:16" s="21" customFormat="1" x14ac:dyDescent="0.25">
      <c r="M86" s="24"/>
      <c r="N86" s="24"/>
      <c r="O86" s="24"/>
      <c r="P86" s="24"/>
    </row>
    <row r="87" spans="13:16" s="21" customFormat="1" x14ac:dyDescent="0.25">
      <c r="M87" s="24"/>
      <c r="N87" s="24"/>
      <c r="O87" s="24"/>
      <c r="P87" s="24"/>
    </row>
    <row r="88" spans="13:16" s="21" customFormat="1" x14ac:dyDescent="0.25">
      <c r="M88" s="24"/>
      <c r="N88" s="24"/>
      <c r="O88" s="24"/>
      <c r="P88" s="24"/>
    </row>
    <row r="89" spans="13:16" s="21" customFormat="1" x14ac:dyDescent="0.25">
      <c r="M89" s="24"/>
      <c r="N89" s="24"/>
      <c r="O89" s="24"/>
      <c r="P89" s="24"/>
    </row>
    <row r="90" spans="13:16" s="21" customFormat="1" x14ac:dyDescent="0.25">
      <c r="M90" s="24"/>
      <c r="N90" s="24"/>
      <c r="O90" s="24"/>
      <c r="P90" s="24"/>
    </row>
    <row r="91" spans="13:16" s="21" customFormat="1" x14ac:dyDescent="0.25">
      <c r="M91" s="24"/>
      <c r="N91" s="24"/>
      <c r="O91" s="24"/>
      <c r="P91" s="24"/>
    </row>
    <row r="92" spans="13:16" s="21" customFormat="1" x14ac:dyDescent="0.25">
      <c r="M92" s="24"/>
      <c r="N92" s="24"/>
      <c r="O92" s="24"/>
      <c r="P92" s="24"/>
    </row>
    <row r="93" spans="13:16" s="21" customFormat="1" x14ac:dyDescent="0.25">
      <c r="M93" s="24"/>
      <c r="N93" s="24"/>
      <c r="O93" s="24"/>
      <c r="P93" s="24"/>
    </row>
    <row r="94" spans="13:16" s="21" customFormat="1" x14ac:dyDescent="0.25">
      <c r="M94" s="24"/>
      <c r="N94" s="24"/>
      <c r="O94" s="24"/>
      <c r="P94" s="24"/>
    </row>
    <row r="95" spans="13:16" s="21" customFormat="1" x14ac:dyDescent="0.25">
      <c r="M95" s="24"/>
      <c r="N95" s="24"/>
      <c r="O95" s="24"/>
      <c r="P95" s="24"/>
    </row>
    <row r="96" spans="13:16" s="21" customFormat="1" x14ac:dyDescent="0.25">
      <c r="M96" s="24"/>
      <c r="N96" s="24"/>
      <c r="O96" s="24"/>
      <c r="P96" s="24"/>
    </row>
    <row r="97" spans="13:16" s="21" customFormat="1" x14ac:dyDescent="0.25">
      <c r="M97" s="24"/>
      <c r="N97" s="24"/>
      <c r="O97" s="24"/>
      <c r="P97" s="24"/>
    </row>
    <row r="98" spans="13:16" s="21" customFormat="1" x14ac:dyDescent="0.25">
      <c r="M98" s="24"/>
      <c r="N98" s="24"/>
      <c r="O98" s="24"/>
      <c r="P98" s="24"/>
    </row>
    <row r="99" spans="13:16" s="21" customFormat="1" x14ac:dyDescent="0.25">
      <c r="M99" s="24"/>
      <c r="N99" s="24"/>
      <c r="O99" s="24"/>
      <c r="P99" s="24"/>
    </row>
    <row r="100" spans="13:16" s="21" customFormat="1" x14ac:dyDescent="0.25">
      <c r="M100" s="24"/>
      <c r="N100" s="24"/>
      <c r="O100" s="24"/>
      <c r="P100" s="24"/>
    </row>
    <row r="101" spans="13:16" s="21" customFormat="1" x14ac:dyDescent="0.25">
      <c r="M101" s="24"/>
      <c r="N101" s="24"/>
      <c r="O101" s="24"/>
      <c r="P101" s="24"/>
    </row>
    <row r="102" spans="13:16" s="21" customFormat="1" x14ac:dyDescent="0.25">
      <c r="M102" s="24"/>
      <c r="N102" s="24"/>
      <c r="O102" s="24"/>
      <c r="P102" s="24"/>
    </row>
    <row r="103" spans="13:16" s="21" customFormat="1" x14ac:dyDescent="0.25">
      <c r="M103" s="24"/>
      <c r="N103" s="24"/>
      <c r="O103" s="24"/>
      <c r="P103" s="24"/>
    </row>
    <row r="104" spans="13:16" s="21" customFormat="1" x14ac:dyDescent="0.25">
      <c r="M104" s="24"/>
      <c r="N104" s="24"/>
      <c r="O104" s="24"/>
      <c r="P104" s="24"/>
    </row>
    <row r="105" spans="13:16" s="21" customFormat="1" x14ac:dyDescent="0.25">
      <c r="M105" s="24"/>
      <c r="N105" s="24"/>
      <c r="O105" s="24"/>
      <c r="P105" s="24"/>
    </row>
    <row r="106" spans="13:16" s="21" customFormat="1" x14ac:dyDescent="0.25">
      <c r="M106" s="24"/>
      <c r="N106" s="24"/>
      <c r="O106" s="24"/>
      <c r="P106" s="24"/>
    </row>
    <row r="107" spans="13:16" s="21" customFormat="1" x14ac:dyDescent="0.25">
      <c r="M107" s="24"/>
      <c r="N107" s="24"/>
      <c r="O107" s="24"/>
      <c r="P107" s="24"/>
    </row>
    <row r="108" spans="13:16" s="21" customFormat="1" x14ac:dyDescent="0.25">
      <c r="M108" s="24"/>
      <c r="N108" s="24"/>
      <c r="O108" s="24"/>
      <c r="P108" s="24"/>
    </row>
    <row r="109" spans="13:16" s="21" customFormat="1" x14ac:dyDescent="0.25">
      <c r="M109" s="24"/>
      <c r="N109" s="24"/>
      <c r="O109" s="24"/>
      <c r="P109" s="24"/>
    </row>
    <row r="110" spans="13:16" s="21" customFormat="1" x14ac:dyDescent="0.25">
      <c r="M110" s="24"/>
      <c r="N110" s="24"/>
      <c r="O110" s="24"/>
      <c r="P110" s="24"/>
    </row>
    <row r="111" spans="13:16" s="21" customFormat="1" x14ac:dyDescent="0.25">
      <c r="M111" s="24"/>
      <c r="N111" s="24"/>
      <c r="O111" s="24"/>
      <c r="P111" s="24"/>
    </row>
    <row r="112" spans="13:16" s="21" customFormat="1" x14ac:dyDescent="0.25">
      <c r="M112" s="24"/>
      <c r="N112" s="24"/>
      <c r="O112" s="24"/>
      <c r="P112" s="24"/>
    </row>
    <row r="113" spans="13:16" s="21" customFormat="1" x14ac:dyDescent="0.25">
      <c r="M113" s="24"/>
      <c r="N113" s="24"/>
      <c r="O113" s="24"/>
      <c r="P113" s="24"/>
    </row>
    <row r="114" spans="13:16" s="21" customFormat="1" x14ac:dyDescent="0.25">
      <c r="M114" s="24"/>
      <c r="N114" s="24"/>
      <c r="O114" s="24"/>
      <c r="P114" s="24"/>
    </row>
    <row r="115" spans="13:16" s="21" customFormat="1" x14ac:dyDescent="0.25">
      <c r="M115" s="24"/>
      <c r="N115" s="24"/>
      <c r="O115" s="24"/>
      <c r="P115" s="24"/>
    </row>
    <row r="116" spans="13:16" s="21" customFormat="1" x14ac:dyDescent="0.25">
      <c r="M116" s="24"/>
      <c r="N116" s="24"/>
      <c r="O116" s="24"/>
      <c r="P116" s="24"/>
    </row>
    <row r="117" spans="13:16" s="21" customFormat="1" x14ac:dyDescent="0.25">
      <c r="M117" s="24"/>
      <c r="N117" s="24"/>
      <c r="O117" s="24"/>
      <c r="P117" s="24"/>
    </row>
    <row r="118" spans="13:16" s="21" customFormat="1" x14ac:dyDescent="0.25">
      <c r="M118" s="24"/>
      <c r="N118" s="24"/>
      <c r="O118" s="24"/>
      <c r="P118" s="24"/>
    </row>
    <row r="119" spans="13:16" s="21" customFormat="1" x14ac:dyDescent="0.25">
      <c r="M119" s="24"/>
      <c r="N119" s="24"/>
      <c r="O119" s="24"/>
      <c r="P119" s="24"/>
    </row>
    <row r="120" spans="13:16" s="21" customFormat="1" x14ac:dyDescent="0.25">
      <c r="M120" s="24"/>
      <c r="N120" s="24"/>
      <c r="O120" s="24"/>
      <c r="P120" s="24"/>
    </row>
    <row r="121" spans="13:16" s="21" customFormat="1" x14ac:dyDescent="0.25">
      <c r="M121" s="24"/>
      <c r="N121" s="24"/>
      <c r="O121" s="24"/>
      <c r="P121" s="24"/>
    </row>
    <row r="122" spans="13:16" s="21" customFormat="1" x14ac:dyDescent="0.25">
      <c r="M122" s="24"/>
      <c r="N122" s="24"/>
      <c r="O122" s="24"/>
      <c r="P122" s="24"/>
    </row>
    <row r="123" spans="13:16" s="21" customFormat="1" x14ac:dyDescent="0.25">
      <c r="M123" s="24"/>
      <c r="N123" s="24"/>
      <c r="O123" s="24"/>
      <c r="P123" s="24"/>
    </row>
    <row r="124" spans="13:16" s="21" customFormat="1" x14ac:dyDescent="0.25">
      <c r="M124" s="24"/>
      <c r="N124" s="24"/>
      <c r="O124" s="24"/>
      <c r="P124" s="24"/>
    </row>
    <row r="125" spans="13:16" s="21" customFormat="1" x14ac:dyDescent="0.25">
      <c r="M125" s="24"/>
      <c r="N125" s="24"/>
      <c r="O125" s="24"/>
      <c r="P125" s="24"/>
    </row>
    <row r="126" spans="13:16" s="21" customFormat="1" x14ac:dyDescent="0.25">
      <c r="M126" s="24"/>
      <c r="N126" s="24"/>
      <c r="O126" s="24"/>
      <c r="P126" s="24"/>
    </row>
    <row r="127" spans="13:16" s="21" customFormat="1" x14ac:dyDescent="0.25">
      <c r="M127" s="24"/>
      <c r="N127" s="24"/>
      <c r="O127" s="24"/>
      <c r="P127" s="24"/>
    </row>
    <row r="128" spans="13:16" s="21" customFormat="1" x14ac:dyDescent="0.25">
      <c r="M128" s="24"/>
      <c r="N128" s="24"/>
      <c r="O128" s="24"/>
      <c r="P128" s="24"/>
    </row>
    <row r="129" spans="8:16" s="21" customFormat="1" x14ac:dyDescent="0.25">
      <c r="M129" s="24"/>
      <c r="N129" s="24"/>
      <c r="O129" s="24"/>
      <c r="P129" s="24"/>
    </row>
    <row r="130" spans="8:16" s="21" customFormat="1" x14ac:dyDescent="0.25">
      <c r="M130" s="24"/>
      <c r="N130" s="24"/>
      <c r="O130" s="24"/>
      <c r="P130" s="24"/>
    </row>
    <row r="131" spans="8:16" s="21" customFormat="1" x14ac:dyDescent="0.25">
      <c r="L131"/>
      <c r="M131" s="24"/>
      <c r="N131" s="24"/>
      <c r="O131" s="24"/>
      <c r="P131" s="24"/>
    </row>
    <row r="132" spans="8:16" x14ac:dyDescent="0.25">
      <c r="H132" s="21"/>
    </row>
  </sheetData>
  <mergeCells count="16">
    <mergeCell ref="F4:F5"/>
    <mergeCell ref="A4:A5"/>
    <mergeCell ref="B4:B5"/>
    <mergeCell ref="C4:C5"/>
    <mergeCell ref="D4:D5"/>
    <mergeCell ref="E4:E5"/>
    <mergeCell ref="M15:N15"/>
    <mergeCell ref="O15:P15"/>
    <mergeCell ref="Q4:Q5"/>
    <mergeCell ref="R4:R5"/>
    <mergeCell ref="G4:G5"/>
    <mergeCell ref="H4:I4"/>
    <mergeCell ref="J4:J5"/>
    <mergeCell ref="K4:L4"/>
    <mergeCell ref="M4:N4"/>
    <mergeCell ref="O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66"/>
  <sheetViews>
    <sheetView zoomScale="60" zoomScaleNormal="60" workbookViewId="0">
      <selection activeCell="I6" sqref="I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3455</v>
      </c>
    </row>
    <row r="4" spans="1:19" s="94"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s="94"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s="94"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537" customFormat="1" ht="174" customHeight="1" x14ac:dyDescent="0.2">
      <c r="A7" s="533">
        <v>1</v>
      </c>
      <c r="B7" s="533">
        <v>6</v>
      </c>
      <c r="C7" s="533">
        <v>5</v>
      </c>
      <c r="D7" s="533">
        <v>4</v>
      </c>
      <c r="E7" s="533" t="s">
        <v>867</v>
      </c>
      <c r="F7" s="533" t="s">
        <v>868</v>
      </c>
      <c r="G7" s="533" t="s">
        <v>472</v>
      </c>
      <c r="H7" s="533" t="s">
        <v>255</v>
      </c>
      <c r="I7" s="533">
        <v>24</v>
      </c>
      <c r="J7" s="533" t="s">
        <v>869</v>
      </c>
      <c r="K7" s="533" t="s">
        <v>219</v>
      </c>
      <c r="L7" s="533"/>
      <c r="M7" s="534">
        <v>76800</v>
      </c>
      <c r="N7" s="533"/>
      <c r="O7" s="534">
        <v>76800</v>
      </c>
      <c r="P7" s="533"/>
      <c r="Q7" s="535" t="s">
        <v>870</v>
      </c>
      <c r="R7" s="533" t="s">
        <v>871</v>
      </c>
      <c r="S7" s="536"/>
    </row>
    <row r="8" spans="1:19" s="537" customFormat="1" ht="121.5" customHeight="1" x14ac:dyDescent="0.2">
      <c r="A8" s="533">
        <v>2</v>
      </c>
      <c r="B8" s="533">
        <v>6</v>
      </c>
      <c r="C8" s="538">
        <v>5</v>
      </c>
      <c r="D8" s="538">
        <v>4</v>
      </c>
      <c r="E8" s="533" t="s">
        <v>872</v>
      </c>
      <c r="F8" s="538" t="s">
        <v>873</v>
      </c>
      <c r="G8" s="538" t="s">
        <v>472</v>
      </c>
      <c r="H8" s="533" t="s">
        <v>255</v>
      </c>
      <c r="I8" s="533">
        <v>30</v>
      </c>
      <c r="J8" s="533" t="s">
        <v>869</v>
      </c>
      <c r="K8" s="533" t="s">
        <v>235</v>
      </c>
      <c r="L8" s="533"/>
      <c r="M8" s="534">
        <v>40000</v>
      </c>
      <c r="N8" s="533"/>
      <c r="O8" s="534">
        <v>40000</v>
      </c>
      <c r="P8" s="533"/>
      <c r="Q8" s="535" t="s">
        <v>870</v>
      </c>
      <c r="R8" s="533" t="s">
        <v>871</v>
      </c>
      <c r="S8" s="536"/>
    </row>
    <row r="9" spans="1:19" s="537" customFormat="1" ht="148.5" customHeight="1" x14ac:dyDescent="0.2">
      <c r="A9" s="539">
        <v>3</v>
      </c>
      <c r="B9" s="538">
        <v>3.6</v>
      </c>
      <c r="C9" s="538">
        <v>1</v>
      </c>
      <c r="D9" s="538">
        <v>6</v>
      </c>
      <c r="E9" s="540" t="s">
        <v>874</v>
      </c>
      <c r="F9" s="541" t="s">
        <v>875</v>
      </c>
      <c r="G9" s="540" t="s">
        <v>876</v>
      </c>
      <c r="H9" s="538" t="s">
        <v>877</v>
      </c>
      <c r="I9" s="538">
        <v>30</v>
      </c>
      <c r="J9" s="540" t="s">
        <v>878</v>
      </c>
      <c r="K9" s="533" t="s">
        <v>719</v>
      </c>
      <c r="L9" s="533"/>
      <c r="M9" s="534">
        <v>44470</v>
      </c>
      <c r="N9" s="542"/>
      <c r="O9" s="534">
        <v>44470</v>
      </c>
      <c r="P9" s="542"/>
      <c r="Q9" s="535" t="s">
        <v>870</v>
      </c>
      <c r="R9" s="533" t="s">
        <v>871</v>
      </c>
      <c r="S9" s="536"/>
    </row>
    <row r="10" spans="1:19" s="266" customFormat="1" ht="127.5" customHeight="1" x14ac:dyDescent="0.2">
      <c r="A10" s="267">
        <v>4</v>
      </c>
      <c r="B10" s="268">
        <v>3.6</v>
      </c>
      <c r="C10" s="268">
        <v>1</v>
      </c>
      <c r="D10" s="268">
        <v>6</v>
      </c>
      <c r="E10" s="268" t="s">
        <v>879</v>
      </c>
      <c r="F10" s="270" t="s">
        <v>880</v>
      </c>
      <c r="G10" s="269" t="s">
        <v>881</v>
      </c>
      <c r="H10" s="268" t="s">
        <v>255</v>
      </c>
      <c r="I10" s="268">
        <v>120</v>
      </c>
      <c r="J10" s="268" t="s">
        <v>882</v>
      </c>
      <c r="K10" s="271" t="s">
        <v>235</v>
      </c>
      <c r="L10" s="271"/>
      <c r="M10" s="263">
        <v>35000</v>
      </c>
      <c r="N10" s="272"/>
      <c r="O10" s="263">
        <v>35000</v>
      </c>
      <c r="P10" s="272"/>
      <c r="Q10" s="264" t="s">
        <v>870</v>
      </c>
      <c r="R10" s="138" t="s">
        <v>871</v>
      </c>
      <c r="S10" s="265"/>
    </row>
    <row r="11" spans="1:19" s="537" customFormat="1" ht="135" customHeight="1" x14ac:dyDescent="0.2">
      <c r="A11" s="539">
        <v>5</v>
      </c>
      <c r="B11" s="538">
        <v>3.6</v>
      </c>
      <c r="C11" s="538">
        <v>1</v>
      </c>
      <c r="D11" s="538">
        <v>6</v>
      </c>
      <c r="E11" s="540" t="s">
        <v>883</v>
      </c>
      <c r="F11" s="541" t="s">
        <v>884</v>
      </c>
      <c r="G11" s="540" t="s">
        <v>876</v>
      </c>
      <c r="H11" s="538" t="s">
        <v>877</v>
      </c>
      <c r="I11" s="538">
        <v>30</v>
      </c>
      <c r="J11" s="540" t="s">
        <v>885</v>
      </c>
      <c r="K11" s="533" t="s">
        <v>105</v>
      </c>
      <c r="L11" s="533"/>
      <c r="M11" s="534">
        <v>48117.08</v>
      </c>
      <c r="N11" s="542"/>
      <c r="O11" s="534">
        <v>48117.08</v>
      </c>
      <c r="P11" s="542"/>
      <c r="Q11" s="535" t="s">
        <v>870</v>
      </c>
      <c r="R11" s="533" t="s">
        <v>871</v>
      </c>
      <c r="S11" s="536"/>
    </row>
    <row r="12" spans="1:19" s="537" customFormat="1" ht="82.5" customHeight="1" x14ac:dyDescent="0.2">
      <c r="A12" s="539">
        <v>6</v>
      </c>
      <c r="B12" s="538">
        <v>2.6</v>
      </c>
      <c r="C12" s="538">
        <v>1</v>
      </c>
      <c r="D12" s="538">
        <v>6</v>
      </c>
      <c r="E12" s="538" t="s">
        <v>886</v>
      </c>
      <c r="F12" s="541" t="s">
        <v>887</v>
      </c>
      <c r="G12" s="540" t="s">
        <v>888</v>
      </c>
      <c r="H12" s="533" t="s">
        <v>255</v>
      </c>
      <c r="I12" s="538">
        <v>300</v>
      </c>
      <c r="J12" s="538" t="s">
        <v>889</v>
      </c>
      <c r="K12" s="533" t="s">
        <v>228</v>
      </c>
      <c r="L12" s="533"/>
      <c r="M12" s="534">
        <v>27654.92</v>
      </c>
      <c r="N12" s="542"/>
      <c r="O12" s="534">
        <v>27654.92</v>
      </c>
      <c r="P12" s="542"/>
      <c r="Q12" s="535" t="s">
        <v>870</v>
      </c>
      <c r="R12" s="533" t="s">
        <v>871</v>
      </c>
      <c r="S12" s="536"/>
    </row>
    <row r="13" spans="1:19" s="537" customFormat="1" ht="126.75" customHeight="1" x14ac:dyDescent="0.2">
      <c r="A13" s="539">
        <v>7</v>
      </c>
      <c r="B13" s="538">
        <v>1.2</v>
      </c>
      <c r="C13" s="538">
        <v>1</v>
      </c>
      <c r="D13" s="538">
        <v>9</v>
      </c>
      <c r="E13" s="540" t="s">
        <v>890</v>
      </c>
      <c r="F13" s="533" t="s">
        <v>891</v>
      </c>
      <c r="G13" s="540" t="s">
        <v>892</v>
      </c>
      <c r="H13" s="533" t="s">
        <v>255</v>
      </c>
      <c r="I13" s="538">
        <v>400</v>
      </c>
      <c r="J13" s="540" t="s">
        <v>893</v>
      </c>
      <c r="K13" s="533" t="s">
        <v>235</v>
      </c>
      <c r="L13" s="533"/>
      <c r="M13" s="534">
        <v>92000</v>
      </c>
      <c r="N13" s="542"/>
      <c r="O13" s="534">
        <v>92000</v>
      </c>
      <c r="P13" s="542"/>
      <c r="Q13" s="535" t="s">
        <v>870</v>
      </c>
      <c r="R13" s="533" t="s">
        <v>871</v>
      </c>
      <c r="S13" s="536"/>
    </row>
    <row r="14" spans="1:19" s="537" customFormat="1" ht="104.25" customHeight="1" x14ac:dyDescent="0.2">
      <c r="A14" s="538">
        <v>8</v>
      </c>
      <c r="B14" s="538">
        <v>1.2</v>
      </c>
      <c r="C14" s="538">
        <v>1</v>
      </c>
      <c r="D14" s="538">
        <v>9</v>
      </c>
      <c r="E14" s="540" t="s">
        <v>894</v>
      </c>
      <c r="F14" s="543" t="s">
        <v>895</v>
      </c>
      <c r="G14" s="540" t="s">
        <v>173</v>
      </c>
      <c r="H14" s="533" t="s">
        <v>255</v>
      </c>
      <c r="I14" s="538">
        <v>80</v>
      </c>
      <c r="J14" s="538" t="s">
        <v>896</v>
      </c>
      <c r="K14" s="533" t="s">
        <v>235</v>
      </c>
      <c r="L14" s="533"/>
      <c r="M14" s="534">
        <v>15000</v>
      </c>
      <c r="N14" s="542"/>
      <c r="O14" s="534">
        <v>15000</v>
      </c>
      <c r="P14" s="542"/>
      <c r="Q14" s="535" t="s">
        <v>870</v>
      </c>
      <c r="R14" s="533" t="s">
        <v>871</v>
      </c>
      <c r="S14" s="536"/>
    </row>
    <row r="15" spans="1:19" s="537" customFormat="1" ht="130.5" customHeight="1" x14ac:dyDescent="0.2">
      <c r="A15" s="539">
        <v>9</v>
      </c>
      <c r="B15" s="538">
        <v>1.2</v>
      </c>
      <c r="C15" s="538">
        <v>1</v>
      </c>
      <c r="D15" s="538">
        <v>9</v>
      </c>
      <c r="E15" s="540" t="s">
        <v>897</v>
      </c>
      <c r="F15" s="533" t="s">
        <v>898</v>
      </c>
      <c r="G15" s="540" t="s">
        <v>892</v>
      </c>
      <c r="H15" s="538" t="s">
        <v>877</v>
      </c>
      <c r="I15" s="538">
        <v>30</v>
      </c>
      <c r="J15" s="538" t="s">
        <v>899</v>
      </c>
      <c r="K15" s="533" t="s">
        <v>235</v>
      </c>
      <c r="L15" s="533"/>
      <c r="M15" s="534">
        <v>26968</v>
      </c>
      <c r="N15" s="542"/>
      <c r="O15" s="534">
        <v>26968</v>
      </c>
      <c r="P15" s="542"/>
      <c r="Q15" s="535" t="s">
        <v>870</v>
      </c>
      <c r="R15" s="533" t="s">
        <v>871</v>
      </c>
      <c r="S15" s="536"/>
    </row>
    <row r="16" spans="1:19" s="537" customFormat="1" ht="58.5" customHeight="1" x14ac:dyDescent="0.2">
      <c r="A16" s="539">
        <v>10</v>
      </c>
      <c r="B16" s="538">
        <v>2.2999999999999998</v>
      </c>
      <c r="C16" s="538">
        <v>1</v>
      </c>
      <c r="D16" s="538">
        <v>3</v>
      </c>
      <c r="E16" s="538" t="s">
        <v>900</v>
      </c>
      <c r="F16" s="538" t="s">
        <v>901</v>
      </c>
      <c r="G16" s="540" t="s">
        <v>902</v>
      </c>
      <c r="H16" s="538" t="s">
        <v>903</v>
      </c>
      <c r="I16" s="538">
        <v>1000</v>
      </c>
      <c r="J16" s="540" t="s">
        <v>904</v>
      </c>
      <c r="K16" s="533" t="s">
        <v>235</v>
      </c>
      <c r="L16" s="533"/>
      <c r="M16" s="534">
        <v>3990</v>
      </c>
      <c r="N16" s="542"/>
      <c r="O16" s="534">
        <v>3990</v>
      </c>
      <c r="P16" s="542"/>
      <c r="Q16" s="535" t="s">
        <v>870</v>
      </c>
      <c r="R16" s="533" t="s">
        <v>871</v>
      </c>
      <c r="S16" s="536"/>
    </row>
    <row r="17" spans="1:19" s="177" customFormat="1" ht="44.25" customHeight="1" x14ac:dyDescent="0.25">
      <c r="A17" s="729">
        <v>11</v>
      </c>
      <c r="B17" s="729" t="s">
        <v>702</v>
      </c>
      <c r="C17" s="729">
        <v>1</v>
      </c>
      <c r="D17" s="714">
        <v>6</v>
      </c>
      <c r="E17" s="714" t="s">
        <v>905</v>
      </c>
      <c r="F17" s="714" t="s">
        <v>906</v>
      </c>
      <c r="G17" s="714" t="s">
        <v>907</v>
      </c>
      <c r="H17" s="201" t="s">
        <v>908</v>
      </c>
      <c r="I17" s="106" t="s">
        <v>151</v>
      </c>
      <c r="J17" s="714" t="s">
        <v>909</v>
      </c>
      <c r="K17" s="780" t="s">
        <v>99</v>
      </c>
      <c r="L17" s="780"/>
      <c r="M17" s="793">
        <v>60953</v>
      </c>
      <c r="N17" s="773"/>
      <c r="O17" s="773">
        <v>60953</v>
      </c>
      <c r="P17" s="773"/>
      <c r="Q17" s="714" t="s">
        <v>910</v>
      </c>
      <c r="R17" s="714" t="s">
        <v>911</v>
      </c>
      <c r="S17" s="176"/>
    </row>
    <row r="18" spans="1:19" s="177" customFormat="1" ht="102.75" customHeight="1" x14ac:dyDescent="0.25">
      <c r="A18" s="795"/>
      <c r="B18" s="795"/>
      <c r="C18" s="795"/>
      <c r="D18" s="715"/>
      <c r="E18" s="715"/>
      <c r="F18" s="715"/>
      <c r="G18" s="715"/>
      <c r="H18" s="201" t="s">
        <v>912</v>
      </c>
      <c r="I18" s="106" t="s">
        <v>140</v>
      </c>
      <c r="J18" s="715"/>
      <c r="K18" s="798"/>
      <c r="L18" s="798"/>
      <c r="M18" s="794"/>
      <c r="N18" s="797"/>
      <c r="O18" s="797"/>
      <c r="P18" s="797"/>
      <c r="Q18" s="715"/>
      <c r="R18" s="715"/>
      <c r="S18" s="176"/>
    </row>
    <row r="19" spans="1:19" s="177" customFormat="1" ht="108.75" customHeight="1" x14ac:dyDescent="0.25">
      <c r="A19" s="204">
        <v>12</v>
      </c>
      <c r="B19" s="204" t="s">
        <v>719</v>
      </c>
      <c r="C19" s="204">
        <v>1</v>
      </c>
      <c r="D19" s="200">
        <v>3</v>
      </c>
      <c r="E19" s="200" t="s">
        <v>913</v>
      </c>
      <c r="F19" s="200" t="s">
        <v>914</v>
      </c>
      <c r="G19" s="200" t="s">
        <v>915</v>
      </c>
      <c r="H19" s="200" t="s">
        <v>916</v>
      </c>
      <c r="I19" s="106" t="s">
        <v>917</v>
      </c>
      <c r="J19" s="200" t="s">
        <v>918</v>
      </c>
      <c r="K19" s="201" t="s">
        <v>99</v>
      </c>
      <c r="L19" s="201"/>
      <c r="M19" s="202">
        <v>22687.5</v>
      </c>
      <c r="N19" s="202"/>
      <c r="O19" s="202">
        <v>19987.5</v>
      </c>
      <c r="P19" s="202"/>
      <c r="Q19" s="200" t="s">
        <v>919</v>
      </c>
      <c r="R19" s="200" t="s">
        <v>920</v>
      </c>
      <c r="S19" s="176"/>
    </row>
    <row r="20" spans="1:19" s="177" customFormat="1" ht="54" customHeight="1" x14ac:dyDescent="0.25">
      <c r="A20" s="722">
        <v>13</v>
      </c>
      <c r="B20" s="722" t="s">
        <v>702</v>
      </c>
      <c r="C20" s="722">
        <v>5</v>
      </c>
      <c r="D20" s="722">
        <v>4</v>
      </c>
      <c r="E20" s="714" t="s">
        <v>921</v>
      </c>
      <c r="F20" s="714" t="s">
        <v>922</v>
      </c>
      <c r="G20" s="722" t="s">
        <v>923</v>
      </c>
      <c r="H20" s="204" t="s">
        <v>924</v>
      </c>
      <c r="I20" s="204">
        <v>3</v>
      </c>
      <c r="J20" s="714" t="s">
        <v>925</v>
      </c>
      <c r="K20" s="729" t="s">
        <v>376</v>
      </c>
      <c r="L20" s="729"/>
      <c r="M20" s="773">
        <v>39980</v>
      </c>
      <c r="N20" s="729"/>
      <c r="O20" s="741">
        <v>39980</v>
      </c>
      <c r="P20" s="722"/>
      <c r="Q20" s="714" t="s">
        <v>910</v>
      </c>
      <c r="R20" s="714" t="s">
        <v>911</v>
      </c>
      <c r="S20" s="176"/>
    </row>
    <row r="21" spans="1:19" s="177" customFormat="1" ht="36.75" customHeight="1" x14ac:dyDescent="0.25">
      <c r="A21" s="722"/>
      <c r="B21" s="722"/>
      <c r="C21" s="722"/>
      <c r="D21" s="722"/>
      <c r="E21" s="756"/>
      <c r="F21" s="756"/>
      <c r="G21" s="722"/>
      <c r="H21" s="200" t="s">
        <v>926</v>
      </c>
      <c r="I21" s="204">
        <v>30</v>
      </c>
      <c r="J21" s="756"/>
      <c r="K21" s="730"/>
      <c r="L21" s="730"/>
      <c r="M21" s="796"/>
      <c r="N21" s="730"/>
      <c r="O21" s="741"/>
      <c r="P21" s="722"/>
      <c r="Q21" s="756"/>
      <c r="R21" s="756"/>
      <c r="S21" s="176"/>
    </row>
    <row r="22" spans="1:19" s="177" customFormat="1" ht="60.75" customHeight="1" x14ac:dyDescent="0.25">
      <c r="A22" s="722"/>
      <c r="B22" s="722"/>
      <c r="C22" s="722"/>
      <c r="D22" s="722"/>
      <c r="E22" s="756"/>
      <c r="F22" s="756"/>
      <c r="G22" s="722"/>
      <c r="H22" s="200" t="s">
        <v>927</v>
      </c>
      <c r="I22" s="204">
        <v>2</v>
      </c>
      <c r="J22" s="756"/>
      <c r="K22" s="730"/>
      <c r="L22" s="730"/>
      <c r="M22" s="796"/>
      <c r="N22" s="730"/>
      <c r="O22" s="741"/>
      <c r="P22" s="722"/>
      <c r="Q22" s="756"/>
      <c r="R22" s="756"/>
      <c r="S22" s="176"/>
    </row>
    <row r="23" spans="1:19" s="177" customFormat="1" ht="48" customHeight="1" x14ac:dyDescent="0.25">
      <c r="A23" s="722"/>
      <c r="B23" s="722"/>
      <c r="C23" s="722"/>
      <c r="D23" s="722"/>
      <c r="E23" s="756"/>
      <c r="F23" s="756"/>
      <c r="G23" s="722"/>
      <c r="H23" s="200" t="s">
        <v>928</v>
      </c>
      <c r="I23" s="204">
        <v>60</v>
      </c>
      <c r="J23" s="715"/>
      <c r="K23" s="730"/>
      <c r="L23" s="730"/>
      <c r="M23" s="796"/>
      <c r="N23" s="730"/>
      <c r="O23" s="741"/>
      <c r="P23" s="722"/>
      <c r="Q23" s="715"/>
      <c r="R23" s="715"/>
      <c r="S23" s="176"/>
    </row>
    <row r="24" spans="1:19" s="177" customFormat="1" ht="80.25" customHeight="1" x14ac:dyDescent="0.25">
      <c r="A24" s="729">
        <v>14</v>
      </c>
      <c r="B24" s="729" t="s">
        <v>99</v>
      </c>
      <c r="C24" s="729">
        <v>1</v>
      </c>
      <c r="D24" s="729">
        <v>9</v>
      </c>
      <c r="E24" s="729" t="s">
        <v>929</v>
      </c>
      <c r="F24" s="714" t="s">
        <v>930</v>
      </c>
      <c r="G24" s="729" t="s">
        <v>931</v>
      </c>
      <c r="H24" s="200" t="s">
        <v>912</v>
      </c>
      <c r="I24" s="204">
        <v>200</v>
      </c>
      <c r="J24" s="714" t="s">
        <v>932</v>
      </c>
      <c r="K24" s="729" t="s">
        <v>376</v>
      </c>
      <c r="L24" s="729"/>
      <c r="M24" s="773">
        <v>12530</v>
      </c>
      <c r="N24" s="729"/>
      <c r="O24" s="773">
        <v>11530</v>
      </c>
      <c r="P24" s="729"/>
      <c r="Q24" s="714" t="s">
        <v>933</v>
      </c>
      <c r="R24" s="714" t="s">
        <v>934</v>
      </c>
      <c r="S24" s="176"/>
    </row>
    <row r="25" spans="1:19" s="177" customFormat="1" ht="60" customHeight="1" x14ac:dyDescent="0.25">
      <c r="A25" s="730"/>
      <c r="B25" s="730"/>
      <c r="C25" s="730"/>
      <c r="D25" s="730"/>
      <c r="E25" s="730"/>
      <c r="F25" s="756"/>
      <c r="G25" s="730"/>
      <c r="H25" s="200" t="s">
        <v>935</v>
      </c>
      <c r="I25" s="204">
        <v>4</v>
      </c>
      <c r="J25" s="756"/>
      <c r="K25" s="730"/>
      <c r="L25" s="730"/>
      <c r="M25" s="796"/>
      <c r="N25" s="730"/>
      <c r="O25" s="796"/>
      <c r="P25" s="730"/>
      <c r="Q25" s="756"/>
      <c r="R25" s="756"/>
      <c r="S25" s="176"/>
    </row>
    <row r="26" spans="1:19" s="177" customFormat="1" ht="75.75" customHeight="1" x14ac:dyDescent="0.25">
      <c r="A26" s="795"/>
      <c r="B26" s="795"/>
      <c r="C26" s="795"/>
      <c r="D26" s="795"/>
      <c r="E26" s="795"/>
      <c r="F26" s="715"/>
      <c r="G26" s="795"/>
      <c r="H26" s="200" t="s">
        <v>936</v>
      </c>
      <c r="I26" s="204">
        <v>20</v>
      </c>
      <c r="J26" s="715"/>
      <c r="K26" s="795"/>
      <c r="L26" s="795"/>
      <c r="M26" s="797"/>
      <c r="N26" s="795"/>
      <c r="O26" s="797"/>
      <c r="P26" s="795"/>
      <c r="Q26" s="715"/>
      <c r="R26" s="715"/>
      <c r="S26" s="176"/>
    </row>
    <row r="27" spans="1:19" s="177" customFormat="1" ht="81.75" customHeight="1" x14ac:dyDescent="0.25">
      <c r="A27" s="714">
        <v>15</v>
      </c>
      <c r="B27" s="714" t="s">
        <v>719</v>
      </c>
      <c r="C27" s="714">
        <v>1</v>
      </c>
      <c r="D27" s="714">
        <v>9</v>
      </c>
      <c r="E27" s="714" t="s">
        <v>937</v>
      </c>
      <c r="F27" s="714" t="s">
        <v>938</v>
      </c>
      <c r="G27" s="714" t="s">
        <v>939</v>
      </c>
      <c r="H27" s="200" t="s">
        <v>912</v>
      </c>
      <c r="I27" s="200">
        <v>500</v>
      </c>
      <c r="J27" s="714" t="s">
        <v>940</v>
      </c>
      <c r="K27" s="714" t="s">
        <v>941</v>
      </c>
      <c r="L27" s="714"/>
      <c r="M27" s="793">
        <v>39536.03</v>
      </c>
      <c r="N27" s="714"/>
      <c r="O27" s="793">
        <v>26256.03</v>
      </c>
      <c r="P27" s="714"/>
      <c r="Q27" s="714" t="s">
        <v>942</v>
      </c>
      <c r="R27" s="714" t="s">
        <v>943</v>
      </c>
      <c r="S27" s="176"/>
    </row>
    <row r="28" spans="1:19" s="177" customFormat="1" ht="51.75" customHeight="1" x14ac:dyDescent="0.25">
      <c r="A28" s="715"/>
      <c r="B28" s="715"/>
      <c r="C28" s="715"/>
      <c r="D28" s="715"/>
      <c r="E28" s="715"/>
      <c r="F28" s="715"/>
      <c r="G28" s="715"/>
      <c r="H28" s="200" t="s">
        <v>944</v>
      </c>
      <c r="I28" s="200">
        <v>60</v>
      </c>
      <c r="J28" s="715"/>
      <c r="K28" s="715"/>
      <c r="L28" s="715"/>
      <c r="M28" s="794"/>
      <c r="N28" s="715"/>
      <c r="O28" s="794"/>
      <c r="P28" s="715"/>
      <c r="Q28" s="715"/>
      <c r="R28" s="715"/>
      <c r="S28" s="176"/>
    </row>
    <row r="29" spans="1:19" s="178" customFormat="1" ht="62.25" customHeight="1" x14ac:dyDescent="0.25">
      <c r="A29" s="695">
        <v>16</v>
      </c>
      <c r="B29" s="695" t="s">
        <v>99</v>
      </c>
      <c r="C29" s="695">
        <v>1</v>
      </c>
      <c r="D29" s="695">
        <v>9</v>
      </c>
      <c r="E29" s="695" t="s">
        <v>945</v>
      </c>
      <c r="F29" s="695" t="s">
        <v>946</v>
      </c>
      <c r="G29" s="695" t="s">
        <v>947</v>
      </c>
      <c r="H29" s="216" t="s">
        <v>908</v>
      </c>
      <c r="I29" s="216">
        <v>40</v>
      </c>
      <c r="J29" s="695" t="s">
        <v>948</v>
      </c>
      <c r="K29" s="695" t="s">
        <v>949</v>
      </c>
      <c r="L29" s="695"/>
      <c r="M29" s="760">
        <v>59620</v>
      </c>
      <c r="N29" s="695"/>
      <c r="O29" s="760">
        <v>54200</v>
      </c>
      <c r="P29" s="695"/>
      <c r="Q29" s="695" t="s">
        <v>950</v>
      </c>
      <c r="R29" s="695" t="s">
        <v>951</v>
      </c>
    </row>
    <row r="30" spans="1:19" s="178" customFormat="1" ht="83.25" customHeight="1" x14ac:dyDescent="0.25">
      <c r="A30" s="790"/>
      <c r="B30" s="790"/>
      <c r="C30" s="790"/>
      <c r="D30" s="790"/>
      <c r="E30" s="790"/>
      <c r="F30" s="790"/>
      <c r="G30" s="790"/>
      <c r="H30" s="216" t="s">
        <v>208</v>
      </c>
      <c r="I30" s="216">
        <v>40</v>
      </c>
      <c r="J30" s="790"/>
      <c r="K30" s="790"/>
      <c r="L30" s="790"/>
      <c r="M30" s="791"/>
      <c r="N30" s="790"/>
      <c r="O30" s="791"/>
      <c r="P30" s="790"/>
      <c r="Q30" s="790"/>
      <c r="R30" s="790"/>
    </row>
    <row r="31" spans="1:19" s="178" customFormat="1" ht="33.75" customHeight="1" x14ac:dyDescent="0.25">
      <c r="A31" s="696"/>
      <c r="B31" s="696"/>
      <c r="C31" s="696"/>
      <c r="D31" s="696"/>
      <c r="E31" s="696"/>
      <c r="F31" s="696"/>
      <c r="G31" s="696"/>
      <c r="H31" s="216" t="s">
        <v>916</v>
      </c>
      <c r="I31" s="216">
        <v>200</v>
      </c>
      <c r="J31" s="696"/>
      <c r="K31" s="696"/>
      <c r="L31" s="696"/>
      <c r="M31" s="792"/>
      <c r="N31" s="696"/>
      <c r="O31" s="792"/>
      <c r="P31" s="696"/>
      <c r="Q31" s="696"/>
      <c r="R31" s="696"/>
    </row>
    <row r="32" spans="1:19" s="178" customFormat="1" ht="210" x14ac:dyDescent="0.25">
      <c r="A32" s="216">
        <v>17</v>
      </c>
      <c r="B32" s="216" t="s">
        <v>719</v>
      </c>
      <c r="C32" s="216">
        <v>1</v>
      </c>
      <c r="D32" s="216">
        <v>6</v>
      </c>
      <c r="E32" s="216" t="s">
        <v>952</v>
      </c>
      <c r="F32" s="216" t="s">
        <v>953</v>
      </c>
      <c r="G32" s="216" t="s">
        <v>954</v>
      </c>
      <c r="H32" s="216" t="s">
        <v>955</v>
      </c>
      <c r="I32" s="216">
        <v>250</v>
      </c>
      <c r="J32" s="216" t="s">
        <v>956</v>
      </c>
      <c r="K32" s="216" t="s">
        <v>941</v>
      </c>
      <c r="L32" s="216"/>
      <c r="M32" s="220">
        <v>52163.93</v>
      </c>
      <c r="N32" s="220"/>
      <c r="O32" s="220">
        <v>49463.93</v>
      </c>
      <c r="P32" s="220"/>
      <c r="Q32" s="200" t="s">
        <v>919</v>
      </c>
      <c r="R32" s="200" t="s">
        <v>920</v>
      </c>
    </row>
    <row r="33" spans="1:18" s="178" customFormat="1" ht="26.25" customHeight="1" x14ac:dyDescent="0.25">
      <c r="A33" s="695">
        <v>18</v>
      </c>
      <c r="B33" s="695" t="s">
        <v>719</v>
      </c>
      <c r="C33" s="695">
        <v>1</v>
      </c>
      <c r="D33" s="695">
        <v>6</v>
      </c>
      <c r="E33" s="695" t="s">
        <v>957</v>
      </c>
      <c r="F33" s="695" t="s">
        <v>958</v>
      </c>
      <c r="G33" s="695" t="s">
        <v>959</v>
      </c>
      <c r="H33" s="216" t="s">
        <v>960</v>
      </c>
      <c r="I33" s="216">
        <v>1</v>
      </c>
      <c r="J33" s="695" t="s">
        <v>961</v>
      </c>
      <c r="K33" s="695" t="s">
        <v>376</v>
      </c>
      <c r="L33" s="695"/>
      <c r="M33" s="760">
        <v>68676.899999999994</v>
      </c>
      <c r="N33" s="760"/>
      <c r="O33" s="760">
        <v>68676.899999999994</v>
      </c>
      <c r="P33" s="760"/>
      <c r="Q33" s="695" t="s">
        <v>962</v>
      </c>
      <c r="R33" s="695" t="s">
        <v>963</v>
      </c>
    </row>
    <row r="34" spans="1:18" s="178" customFormat="1" ht="41.25" customHeight="1" x14ac:dyDescent="0.25">
      <c r="A34" s="790"/>
      <c r="B34" s="790"/>
      <c r="C34" s="790"/>
      <c r="D34" s="790"/>
      <c r="E34" s="790"/>
      <c r="F34" s="790"/>
      <c r="G34" s="790"/>
      <c r="H34" s="216" t="s">
        <v>964</v>
      </c>
      <c r="I34" s="216">
        <v>150</v>
      </c>
      <c r="J34" s="790"/>
      <c r="K34" s="790"/>
      <c r="L34" s="790"/>
      <c r="M34" s="791"/>
      <c r="N34" s="791"/>
      <c r="O34" s="791"/>
      <c r="P34" s="791"/>
      <c r="Q34" s="790"/>
      <c r="R34" s="790"/>
    </row>
    <row r="35" spans="1:18" s="178" customFormat="1" ht="34.5" customHeight="1" x14ac:dyDescent="0.25">
      <c r="A35" s="790"/>
      <c r="B35" s="790"/>
      <c r="C35" s="790"/>
      <c r="D35" s="790"/>
      <c r="E35" s="790"/>
      <c r="F35" s="790"/>
      <c r="G35" s="790"/>
      <c r="H35" s="216" t="s">
        <v>924</v>
      </c>
      <c r="I35" s="216">
        <v>20</v>
      </c>
      <c r="J35" s="790"/>
      <c r="K35" s="790"/>
      <c r="L35" s="790"/>
      <c r="M35" s="791"/>
      <c r="N35" s="791"/>
      <c r="O35" s="791"/>
      <c r="P35" s="791"/>
      <c r="Q35" s="790"/>
      <c r="R35" s="790"/>
    </row>
    <row r="36" spans="1:18" s="178" customFormat="1" ht="42.75" customHeight="1" x14ac:dyDescent="0.25">
      <c r="A36" s="696"/>
      <c r="B36" s="696"/>
      <c r="C36" s="696"/>
      <c r="D36" s="696"/>
      <c r="E36" s="696"/>
      <c r="F36" s="696"/>
      <c r="G36" s="696"/>
      <c r="H36" s="216" t="s">
        <v>965</v>
      </c>
      <c r="I36" s="216">
        <v>400</v>
      </c>
      <c r="J36" s="696"/>
      <c r="K36" s="696"/>
      <c r="L36" s="696"/>
      <c r="M36" s="792"/>
      <c r="N36" s="792"/>
      <c r="O36" s="792"/>
      <c r="P36" s="792"/>
      <c r="Q36" s="696"/>
      <c r="R36" s="696"/>
    </row>
    <row r="37" spans="1:18" s="178" customFormat="1" ht="390" x14ac:dyDescent="0.25">
      <c r="A37" s="216">
        <v>19</v>
      </c>
      <c r="B37" s="216" t="s">
        <v>719</v>
      </c>
      <c r="C37" s="216">
        <v>1</v>
      </c>
      <c r="D37" s="216">
        <v>6</v>
      </c>
      <c r="E37" s="216" t="s">
        <v>966</v>
      </c>
      <c r="F37" s="216" t="s">
        <v>967</v>
      </c>
      <c r="G37" s="216" t="s">
        <v>907</v>
      </c>
      <c r="H37" s="216" t="s">
        <v>968</v>
      </c>
      <c r="I37" s="216">
        <v>500</v>
      </c>
      <c r="J37" s="216" t="s">
        <v>969</v>
      </c>
      <c r="K37" s="216" t="s">
        <v>376</v>
      </c>
      <c r="L37" s="216"/>
      <c r="M37" s="220">
        <v>50899.86</v>
      </c>
      <c r="N37" s="216"/>
      <c r="O37" s="220">
        <v>44207.5</v>
      </c>
      <c r="P37" s="216"/>
      <c r="Q37" s="216" t="s">
        <v>970</v>
      </c>
      <c r="R37" s="216" t="s">
        <v>971</v>
      </c>
    </row>
    <row r="38" spans="1:18" s="178" customFormat="1" ht="210" x14ac:dyDescent="0.25">
      <c r="A38" s="216">
        <v>20</v>
      </c>
      <c r="B38" s="216" t="s">
        <v>719</v>
      </c>
      <c r="C38" s="216">
        <v>1</v>
      </c>
      <c r="D38" s="216">
        <v>9</v>
      </c>
      <c r="E38" s="216" t="s">
        <v>972</v>
      </c>
      <c r="F38" s="216" t="s">
        <v>973</v>
      </c>
      <c r="G38" s="216" t="s">
        <v>915</v>
      </c>
      <c r="H38" s="216" t="s">
        <v>916</v>
      </c>
      <c r="I38" s="216">
        <v>2000</v>
      </c>
      <c r="J38" s="216" t="s">
        <v>974</v>
      </c>
      <c r="K38" s="216" t="s">
        <v>941</v>
      </c>
      <c r="L38" s="216"/>
      <c r="M38" s="220">
        <v>39275</v>
      </c>
      <c r="N38" s="220"/>
      <c r="O38" s="220">
        <v>36275</v>
      </c>
      <c r="P38" s="220"/>
      <c r="Q38" s="216" t="s">
        <v>975</v>
      </c>
      <c r="R38" s="216" t="s">
        <v>976</v>
      </c>
    </row>
    <row r="39" spans="1:18" s="178" customFormat="1" ht="54" customHeight="1" x14ac:dyDescent="0.25">
      <c r="A39" s="695">
        <v>21</v>
      </c>
      <c r="B39" s="695" t="s">
        <v>719</v>
      </c>
      <c r="C39" s="695">
        <v>1</v>
      </c>
      <c r="D39" s="695">
        <v>6</v>
      </c>
      <c r="E39" s="695" t="s">
        <v>977</v>
      </c>
      <c r="F39" s="695" t="s">
        <v>978</v>
      </c>
      <c r="G39" s="695" t="s">
        <v>979</v>
      </c>
      <c r="H39" s="216" t="s">
        <v>980</v>
      </c>
      <c r="I39" s="216">
        <v>800</v>
      </c>
      <c r="J39" s="695" t="s">
        <v>981</v>
      </c>
      <c r="K39" s="695" t="s">
        <v>99</v>
      </c>
      <c r="L39" s="695"/>
      <c r="M39" s="760">
        <v>37600.449999999997</v>
      </c>
      <c r="N39" s="760"/>
      <c r="O39" s="760">
        <v>31100.45</v>
      </c>
      <c r="P39" s="760"/>
      <c r="Q39" s="695" t="s">
        <v>982</v>
      </c>
      <c r="R39" s="695" t="s">
        <v>983</v>
      </c>
    </row>
    <row r="40" spans="1:18" s="178" customFormat="1" ht="58.5" customHeight="1" x14ac:dyDescent="0.25">
      <c r="A40" s="790"/>
      <c r="B40" s="790"/>
      <c r="C40" s="790"/>
      <c r="D40" s="790"/>
      <c r="E40" s="790"/>
      <c r="F40" s="790"/>
      <c r="G40" s="790"/>
      <c r="H40" s="216" t="s">
        <v>984</v>
      </c>
      <c r="I40" s="216">
        <v>4</v>
      </c>
      <c r="J40" s="790"/>
      <c r="K40" s="790"/>
      <c r="L40" s="790"/>
      <c r="M40" s="791"/>
      <c r="N40" s="791"/>
      <c r="O40" s="791"/>
      <c r="P40" s="791"/>
      <c r="Q40" s="790"/>
      <c r="R40" s="790"/>
    </row>
    <row r="41" spans="1:18" s="178" customFormat="1" ht="61.5" customHeight="1" x14ac:dyDescent="0.25">
      <c r="A41" s="696"/>
      <c r="B41" s="696"/>
      <c r="C41" s="696"/>
      <c r="D41" s="696"/>
      <c r="E41" s="696"/>
      <c r="F41" s="696"/>
      <c r="G41" s="696"/>
      <c r="H41" s="216" t="s">
        <v>985</v>
      </c>
      <c r="I41" s="216">
        <v>115</v>
      </c>
      <c r="J41" s="696"/>
      <c r="K41" s="696"/>
      <c r="L41" s="696"/>
      <c r="M41" s="792"/>
      <c r="N41" s="792"/>
      <c r="O41" s="792"/>
      <c r="P41" s="792"/>
      <c r="Q41" s="696"/>
      <c r="R41" s="696"/>
    </row>
    <row r="42" spans="1:18" s="178" customFormat="1" ht="45" x14ac:dyDescent="0.25">
      <c r="A42" s="695">
        <v>22</v>
      </c>
      <c r="B42" s="695" t="s">
        <v>719</v>
      </c>
      <c r="C42" s="695">
        <v>1</v>
      </c>
      <c r="D42" s="695">
        <v>9</v>
      </c>
      <c r="E42" s="695" t="s">
        <v>986</v>
      </c>
      <c r="F42" s="695" t="s">
        <v>987</v>
      </c>
      <c r="G42" s="695" t="s">
        <v>988</v>
      </c>
      <c r="H42" s="216" t="s">
        <v>980</v>
      </c>
      <c r="I42" s="216">
        <v>300</v>
      </c>
      <c r="J42" s="695" t="s">
        <v>989</v>
      </c>
      <c r="K42" s="695" t="s">
        <v>99</v>
      </c>
      <c r="L42" s="695"/>
      <c r="M42" s="760">
        <v>52425</v>
      </c>
      <c r="N42" s="760"/>
      <c r="O42" s="760">
        <v>52425</v>
      </c>
      <c r="P42" s="760"/>
      <c r="Q42" s="695" t="s">
        <v>990</v>
      </c>
      <c r="R42" s="695" t="s">
        <v>991</v>
      </c>
    </row>
    <row r="43" spans="1:18" s="178" customFormat="1" ht="75" x14ac:dyDescent="0.25">
      <c r="A43" s="790"/>
      <c r="B43" s="790"/>
      <c r="C43" s="790"/>
      <c r="D43" s="790"/>
      <c r="E43" s="790"/>
      <c r="F43" s="790"/>
      <c r="G43" s="790"/>
      <c r="H43" s="216" t="s">
        <v>992</v>
      </c>
      <c r="I43" s="216">
        <v>300</v>
      </c>
      <c r="J43" s="790"/>
      <c r="K43" s="790"/>
      <c r="L43" s="790"/>
      <c r="M43" s="791"/>
      <c r="N43" s="791"/>
      <c r="O43" s="791"/>
      <c r="P43" s="791"/>
      <c r="Q43" s="790"/>
      <c r="R43" s="790"/>
    </row>
    <row r="44" spans="1:18" s="178" customFormat="1" x14ac:dyDescent="0.25">
      <c r="A44" s="790"/>
      <c r="B44" s="790"/>
      <c r="C44" s="790"/>
      <c r="D44" s="790"/>
      <c r="E44" s="790"/>
      <c r="F44" s="790"/>
      <c r="G44" s="790"/>
      <c r="H44" s="216" t="s">
        <v>993</v>
      </c>
      <c r="I44" s="216">
        <v>5</v>
      </c>
      <c r="J44" s="790"/>
      <c r="K44" s="790"/>
      <c r="L44" s="790"/>
      <c r="M44" s="791"/>
      <c r="N44" s="791"/>
      <c r="O44" s="791"/>
      <c r="P44" s="791"/>
      <c r="Q44" s="790"/>
      <c r="R44" s="790"/>
    </row>
    <row r="45" spans="1:18" s="178" customFormat="1" ht="30" x14ac:dyDescent="0.25">
      <c r="A45" s="790"/>
      <c r="B45" s="790"/>
      <c r="C45" s="790"/>
      <c r="D45" s="790"/>
      <c r="E45" s="790"/>
      <c r="F45" s="790"/>
      <c r="G45" s="790"/>
      <c r="H45" s="216" t="s">
        <v>994</v>
      </c>
      <c r="I45" s="216">
        <v>75</v>
      </c>
      <c r="J45" s="790"/>
      <c r="K45" s="790"/>
      <c r="L45" s="790"/>
      <c r="M45" s="791"/>
      <c r="N45" s="791"/>
      <c r="O45" s="791"/>
      <c r="P45" s="791"/>
      <c r="Q45" s="790"/>
      <c r="R45" s="790"/>
    </row>
    <row r="46" spans="1:18" s="178" customFormat="1" ht="30" x14ac:dyDescent="0.25">
      <c r="A46" s="790"/>
      <c r="B46" s="790"/>
      <c r="C46" s="790"/>
      <c r="D46" s="790"/>
      <c r="E46" s="790"/>
      <c r="F46" s="790"/>
      <c r="G46" s="790"/>
      <c r="H46" s="216" t="s">
        <v>995</v>
      </c>
      <c r="I46" s="216">
        <v>20</v>
      </c>
      <c r="J46" s="790"/>
      <c r="K46" s="790"/>
      <c r="L46" s="790"/>
      <c r="M46" s="791"/>
      <c r="N46" s="791"/>
      <c r="O46" s="791"/>
      <c r="P46" s="791"/>
      <c r="Q46" s="790"/>
      <c r="R46" s="790"/>
    </row>
    <row r="47" spans="1:18" s="178" customFormat="1" ht="30" x14ac:dyDescent="0.25">
      <c r="A47" s="790"/>
      <c r="B47" s="790"/>
      <c r="C47" s="790"/>
      <c r="D47" s="790"/>
      <c r="E47" s="790"/>
      <c r="F47" s="790"/>
      <c r="G47" s="790"/>
      <c r="H47" s="216" t="s">
        <v>996</v>
      </c>
      <c r="I47" s="216">
        <v>6</v>
      </c>
      <c r="J47" s="790"/>
      <c r="K47" s="790"/>
      <c r="L47" s="790"/>
      <c r="M47" s="791"/>
      <c r="N47" s="791"/>
      <c r="O47" s="791"/>
      <c r="P47" s="791"/>
      <c r="Q47" s="790"/>
      <c r="R47" s="790"/>
    </row>
    <row r="48" spans="1:18" s="178" customFormat="1" x14ac:dyDescent="0.25">
      <c r="A48" s="790"/>
      <c r="B48" s="790"/>
      <c r="C48" s="790"/>
      <c r="D48" s="790"/>
      <c r="E48" s="790"/>
      <c r="F48" s="790"/>
      <c r="G48" s="790"/>
      <c r="H48" s="216" t="s">
        <v>997</v>
      </c>
      <c r="I48" s="216">
        <v>1</v>
      </c>
      <c r="J48" s="790"/>
      <c r="K48" s="790"/>
      <c r="L48" s="790"/>
      <c r="M48" s="791"/>
      <c r="N48" s="791"/>
      <c r="O48" s="791"/>
      <c r="P48" s="791"/>
      <c r="Q48" s="790"/>
      <c r="R48" s="790"/>
    </row>
    <row r="49" spans="1:18" s="178" customFormat="1" ht="30" x14ac:dyDescent="0.25">
      <c r="A49" s="790"/>
      <c r="B49" s="790"/>
      <c r="C49" s="790"/>
      <c r="D49" s="790"/>
      <c r="E49" s="790"/>
      <c r="F49" s="790"/>
      <c r="G49" s="790"/>
      <c r="H49" s="216" t="s">
        <v>998</v>
      </c>
      <c r="I49" s="216">
        <v>100</v>
      </c>
      <c r="J49" s="790"/>
      <c r="K49" s="790"/>
      <c r="L49" s="790"/>
      <c r="M49" s="791"/>
      <c r="N49" s="791"/>
      <c r="O49" s="791"/>
      <c r="P49" s="791"/>
      <c r="Q49" s="790"/>
      <c r="R49" s="790"/>
    </row>
    <row r="50" spans="1:18" s="178" customFormat="1" ht="30" x14ac:dyDescent="0.25">
      <c r="A50" s="696"/>
      <c r="B50" s="696"/>
      <c r="C50" s="696"/>
      <c r="D50" s="696"/>
      <c r="E50" s="696"/>
      <c r="F50" s="696"/>
      <c r="G50" s="696"/>
      <c r="H50" s="216" t="s">
        <v>999</v>
      </c>
      <c r="I50" s="216">
        <v>2</v>
      </c>
      <c r="J50" s="696"/>
      <c r="K50" s="696"/>
      <c r="L50" s="696"/>
      <c r="M50" s="792"/>
      <c r="N50" s="792"/>
      <c r="O50" s="792"/>
      <c r="P50" s="792"/>
      <c r="Q50" s="696"/>
      <c r="R50" s="696"/>
    </row>
    <row r="51" spans="1:18" s="178" customFormat="1" ht="104.25" customHeight="1" x14ac:dyDescent="0.25">
      <c r="A51" s="695">
        <v>23</v>
      </c>
      <c r="B51" s="695" t="s">
        <v>702</v>
      </c>
      <c r="C51" s="695">
        <v>1</v>
      </c>
      <c r="D51" s="695">
        <v>6</v>
      </c>
      <c r="E51" s="695" t="s">
        <v>1000</v>
      </c>
      <c r="F51" s="695" t="s">
        <v>1001</v>
      </c>
      <c r="G51" s="695" t="s">
        <v>1002</v>
      </c>
      <c r="H51" s="216" t="s">
        <v>1003</v>
      </c>
      <c r="I51" s="216">
        <v>12</v>
      </c>
      <c r="J51" s="695" t="s">
        <v>1004</v>
      </c>
      <c r="K51" s="695" t="s">
        <v>376</v>
      </c>
      <c r="L51" s="695"/>
      <c r="M51" s="760">
        <v>43052.800000000003</v>
      </c>
      <c r="N51" s="760"/>
      <c r="O51" s="760">
        <v>39802.800000000003</v>
      </c>
      <c r="P51" s="760"/>
      <c r="Q51" s="695" t="s">
        <v>1005</v>
      </c>
      <c r="R51" s="695" t="s">
        <v>1006</v>
      </c>
    </row>
    <row r="52" spans="1:18" s="178" customFormat="1" ht="90.75" customHeight="1" x14ac:dyDescent="0.25">
      <c r="A52" s="696"/>
      <c r="B52" s="696"/>
      <c r="C52" s="696"/>
      <c r="D52" s="696"/>
      <c r="E52" s="696"/>
      <c r="F52" s="696"/>
      <c r="G52" s="696"/>
      <c r="H52" s="216" t="s">
        <v>916</v>
      </c>
      <c r="I52" s="216">
        <v>500</v>
      </c>
      <c r="J52" s="696"/>
      <c r="K52" s="696"/>
      <c r="L52" s="696"/>
      <c r="M52" s="792"/>
      <c r="N52" s="792"/>
      <c r="O52" s="792"/>
      <c r="P52" s="792"/>
      <c r="Q52" s="696"/>
      <c r="R52" s="696"/>
    </row>
    <row r="53" spans="1:18" s="178" customFormat="1" ht="34.5" customHeight="1" x14ac:dyDescent="0.25">
      <c r="A53" s="695">
        <v>24</v>
      </c>
      <c r="B53" s="695" t="s">
        <v>702</v>
      </c>
      <c r="C53" s="695">
        <v>1</v>
      </c>
      <c r="D53" s="695">
        <v>6</v>
      </c>
      <c r="E53" s="695" t="s">
        <v>1007</v>
      </c>
      <c r="F53" s="695" t="s">
        <v>1008</v>
      </c>
      <c r="G53" s="695" t="s">
        <v>1009</v>
      </c>
      <c r="H53" s="216" t="s">
        <v>1010</v>
      </c>
      <c r="I53" s="216">
        <v>1</v>
      </c>
      <c r="J53" s="695" t="s">
        <v>1011</v>
      </c>
      <c r="K53" s="695" t="s">
        <v>1012</v>
      </c>
      <c r="L53" s="695"/>
      <c r="M53" s="760">
        <v>76532.56</v>
      </c>
      <c r="N53" s="760"/>
      <c r="O53" s="760">
        <v>68145.06</v>
      </c>
      <c r="P53" s="760"/>
      <c r="Q53" s="695" t="s">
        <v>1005</v>
      </c>
      <c r="R53" s="695" t="s">
        <v>1006</v>
      </c>
    </row>
    <row r="54" spans="1:18" s="178" customFormat="1" ht="33.75" customHeight="1" x14ac:dyDescent="0.25">
      <c r="A54" s="790"/>
      <c r="B54" s="790"/>
      <c r="C54" s="790"/>
      <c r="D54" s="790"/>
      <c r="E54" s="790"/>
      <c r="F54" s="790"/>
      <c r="G54" s="790"/>
      <c r="H54" s="216" t="s">
        <v>1013</v>
      </c>
      <c r="I54" s="216">
        <v>215</v>
      </c>
      <c r="J54" s="790"/>
      <c r="K54" s="790"/>
      <c r="L54" s="790"/>
      <c r="M54" s="791"/>
      <c r="N54" s="791"/>
      <c r="O54" s="791"/>
      <c r="P54" s="791"/>
      <c r="Q54" s="790"/>
      <c r="R54" s="790"/>
    </row>
    <row r="55" spans="1:18" s="178" customFormat="1" ht="40.5" customHeight="1" x14ac:dyDescent="0.25">
      <c r="A55" s="790"/>
      <c r="B55" s="790"/>
      <c r="C55" s="790"/>
      <c r="D55" s="790"/>
      <c r="E55" s="790"/>
      <c r="F55" s="790"/>
      <c r="G55" s="790"/>
      <c r="H55" s="216" t="s">
        <v>1014</v>
      </c>
      <c r="I55" s="216">
        <v>3</v>
      </c>
      <c r="J55" s="790"/>
      <c r="K55" s="790"/>
      <c r="L55" s="790"/>
      <c r="M55" s="791"/>
      <c r="N55" s="791"/>
      <c r="O55" s="791"/>
      <c r="P55" s="791"/>
      <c r="Q55" s="790"/>
      <c r="R55" s="790"/>
    </row>
    <row r="56" spans="1:18" s="178" customFormat="1" ht="45" x14ac:dyDescent="0.25">
      <c r="A56" s="696"/>
      <c r="B56" s="696"/>
      <c r="C56" s="696"/>
      <c r="D56" s="696"/>
      <c r="E56" s="696"/>
      <c r="F56" s="696"/>
      <c r="G56" s="696"/>
      <c r="H56" s="216" t="s">
        <v>1015</v>
      </c>
      <c r="I56" s="216">
        <v>84</v>
      </c>
      <c r="J56" s="696"/>
      <c r="K56" s="696"/>
      <c r="L56" s="696"/>
      <c r="M56" s="792"/>
      <c r="N56" s="792"/>
      <c r="O56" s="792"/>
      <c r="P56" s="792"/>
      <c r="Q56" s="696"/>
      <c r="R56" s="696"/>
    </row>
    <row r="57" spans="1:18" s="178" customFormat="1" x14ac:dyDescent="0.25">
      <c r="A57" s="695">
        <v>25</v>
      </c>
      <c r="B57" s="695" t="s">
        <v>719</v>
      </c>
      <c r="C57" s="695">
        <v>1</v>
      </c>
      <c r="D57" s="695">
        <v>9</v>
      </c>
      <c r="E57" s="695" t="s">
        <v>1016</v>
      </c>
      <c r="F57" s="695" t="s">
        <v>1017</v>
      </c>
      <c r="G57" s="695" t="s">
        <v>1018</v>
      </c>
      <c r="H57" s="216" t="s">
        <v>924</v>
      </c>
      <c r="I57" s="216">
        <v>1</v>
      </c>
      <c r="J57" s="695" t="s">
        <v>1019</v>
      </c>
      <c r="K57" s="695" t="s">
        <v>99</v>
      </c>
      <c r="L57" s="695"/>
      <c r="M57" s="760">
        <v>36164.400000000001</v>
      </c>
      <c r="N57" s="760"/>
      <c r="O57" s="760">
        <v>30000</v>
      </c>
      <c r="P57" s="760"/>
      <c r="Q57" s="695" t="s">
        <v>1020</v>
      </c>
      <c r="R57" s="695" t="s">
        <v>1021</v>
      </c>
    </row>
    <row r="58" spans="1:18" s="178" customFormat="1" ht="30" x14ac:dyDescent="0.25">
      <c r="A58" s="790"/>
      <c r="B58" s="790"/>
      <c r="C58" s="790"/>
      <c r="D58" s="790"/>
      <c r="E58" s="790"/>
      <c r="F58" s="790"/>
      <c r="G58" s="790"/>
      <c r="H58" s="216" t="s">
        <v>1022</v>
      </c>
      <c r="I58" s="216">
        <v>100</v>
      </c>
      <c r="J58" s="790"/>
      <c r="K58" s="790"/>
      <c r="L58" s="790"/>
      <c r="M58" s="791"/>
      <c r="N58" s="791"/>
      <c r="O58" s="791"/>
      <c r="P58" s="791"/>
      <c r="Q58" s="790"/>
      <c r="R58" s="790"/>
    </row>
    <row r="59" spans="1:18" s="178" customFormat="1" ht="31.5" customHeight="1" x14ac:dyDescent="0.25">
      <c r="A59" s="790"/>
      <c r="B59" s="790"/>
      <c r="C59" s="790"/>
      <c r="D59" s="790"/>
      <c r="E59" s="790"/>
      <c r="F59" s="790"/>
      <c r="G59" s="790"/>
      <c r="H59" s="216" t="s">
        <v>1023</v>
      </c>
      <c r="I59" s="216">
        <v>1</v>
      </c>
      <c r="J59" s="790"/>
      <c r="K59" s="790"/>
      <c r="L59" s="790"/>
      <c r="M59" s="791"/>
      <c r="N59" s="791"/>
      <c r="O59" s="791"/>
      <c r="P59" s="791"/>
      <c r="Q59" s="790"/>
      <c r="R59" s="790"/>
    </row>
    <row r="60" spans="1:18" s="178" customFormat="1" ht="36" customHeight="1" x14ac:dyDescent="0.25">
      <c r="A60" s="790"/>
      <c r="B60" s="790"/>
      <c r="C60" s="790"/>
      <c r="D60" s="790"/>
      <c r="E60" s="790"/>
      <c r="F60" s="790"/>
      <c r="G60" s="790"/>
      <c r="H60" s="216" t="s">
        <v>1024</v>
      </c>
      <c r="I60" s="216">
        <v>200</v>
      </c>
      <c r="J60" s="790"/>
      <c r="K60" s="790"/>
      <c r="L60" s="790"/>
      <c r="M60" s="791"/>
      <c r="N60" s="791"/>
      <c r="O60" s="791"/>
      <c r="P60" s="791"/>
      <c r="Q60" s="790"/>
      <c r="R60" s="790"/>
    </row>
    <row r="61" spans="1:18" s="178" customFormat="1" ht="29.25" customHeight="1" x14ac:dyDescent="0.25">
      <c r="A61" s="790"/>
      <c r="B61" s="790"/>
      <c r="C61" s="790"/>
      <c r="D61" s="790"/>
      <c r="E61" s="790"/>
      <c r="F61" s="790"/>
      <c r="G61" s="790"/>
      <c r="H61" s="216" t="s">
        <v>1025</v>
      </c>
      <c r="I61" s="216">
        <v>4</v>
      </c>
      <c r="J61" s="790"/>
      <c r="K61" s="790"/>
      <c r="L61" s="790"/>
      <c r="M61" s="791"/>
      <c r="N61" s="791"/>
      <c r="O61" s="791"/>
      <c r="P61" s="791"/>
      <c r="Q61" s="790"/>
      <c r="R61" s="790"/>
    </row>
    <row r="62" spans="1:18" s="178" customFormat="1" ht="45" x14ac:dyDescent="0.25">
      <c r="A62" s="790"/>
      <c r="B62" s="790"/>
      <c r="C62" s="790"/>
      <c r="D62" s="790"/>
      <c r="E62" s="790"/>
      <c r="F62" s="790"/>
      <c r="G62" s="790"/>
      <c r="H62" s="216" t="s">
        <v>1026</v>
      </c>
      <c r="I62" s="216">
        <v>200</v>
      </c>
      <c r="J62" s="790"/>
      <c r="K62" s="790"/>
      <c r="L62" s="790"/>
      <c r="M62" s="791"/>
      <c r="N62" s="791"/>
      <c r="O62" s="791"/>
      <c r="P62" s="791"/>
      <c r="Q62" s="790"/>
      <c r="R62" s="790"/>
    </row>
    <row r="63" spans="1:18" s="178" customFormat="1" x14ac:dyDescent="0.25">
      <c r="A63" s="790"/>
      <c r="B63" s="790"/>
      <c r="C63" s="790"/>
      <c r="D63" s="790"/>
      <c r="E63" s="790"/>
      <c r="F63" s="790"/>
      <c r="G63" s="790"/>
      <c r="H63" s="216" t="s">
        <v>1027</v>
      </c>
      <c r="I63" s="216">
        <v>2</v>
      </c>
      <c r="J63" s="790"/>
      <c r="K63" s="790"/>
      <c r="L63" s="790"/>
      <c r="M63" s="791"/>
      <c r="N63" s="791"/>
      <c r="O63" s="791"/>
      <c r="P63" s="791"/>
      <c r="Q63" s="790"/>
      <c r="R63" s="790"/>
    </row>
    <row r="64" spans="1:18" s="178" customFormat="1" ht="30" x14ac:dyDescent="0.25">
      <c r="A64" s="696"/>
      <c r="B64" s="696"/>
      <c r="C64" s="696"/>
      <c r="D64" s="696"/>
      <c r="E64" s="696"/>
      <c r="F64" s="696"/>
      <c r="G64" s="696"/>
      <c r="H64" s="216" t="s">
        <v>1028</v>
      </c>
      <c r="I64" s="216">
        <v>55</v>
      </c>
      <c r="J64" s="696"/>
      <c r="K64" s="696"/>
      <c r="L64" s="696"/>
      <c r="M64" s="792"/>
      <c r="N64" s="792"/>
      <c r="O64" s="792"/>
      <c r="P64" s="792"/>
      <c r="Q64" s="696"/>
      <c r="R64" s="696"/>
    </row>
    <row r="65" spans="1:18" s="178" customFormat="1" ht="71.25" customHeight="1" x14ac:dyDescent="0.25">
      <c r="A65" s="695">
        <v>26</v>
      </c>
      <c r="B65" s="695" t="s">
        <v>99</v>
      </c>
      <c r="C65" s="695">
        <v>1</v>
      </c>
      <c r="D65" s="695">
        <v>9</v>
      </c>
      <c r="E65" s="695" t="s">
        <v>1029</v>
      </c>
      <c r="F65" s="695" t="s">
        <v>1030</v>
      </c>
      <c r="G65" s="695" t="s">
        <v>1031</v>
      </c>
      <c r="H65" s="216" t="s">
        <v>916</v>
      </c>
      <c r="I65" s="216">
        <v>400</v>
      </c>
      <c r="J65" s="695" t="s">
        <v>1032</v>
      </c>
      <c r="K65" s="695" t="s">
        <v>941</v>
      </c>
      <c r="L65" s="695"/>
      <c r="M65" s="760">
        <v>50550</v>
      </c>
      <c r="N65" s="760"/>
      <c r="O65" s="760">
        <v>44950</v>
      </c>
      <c r="P65" s="760"/>
      <c r="Q65" s="695" t="s">
        <v>1033</v>
      </c>
      <c r="R65" s="695" t="s">
        <v>1034</v>
      </c>
    </row>
    <row r="66" spans="1:18" s="178" customFormat="1" ht="78" customHeight="1" x14ac:dyDescent="0.25">
      <c r="A66" s="790"/>
      <c r="B66" s="790"/>
      <c r="C66" s="790"/>
      <c r="D66" s="790"/>
      <c r="E66" s="790"/>
      <c r="F66" s="790"/>
      <c r="G66" s="790"/>
      <c r="H66" s="216" t="s">
        <v>1027</v>
      </c>
      <c r="I66" s="216">
        <v>1</v>
      </c>
      <c r="J66" s="790"/>
      <c r="K66" s="790"/>
      <c r="L66" s="790"/>
      <c r="M66" s="791"/>
      <c r="N66" s="791"/>
      <c r="O66" s="791"/>
      <c r="P66" s="791"/>
      <c r="Q66" s="790"/>
      <c r="R66" s="790"/>
    </row>
    <row r="67" spans="1:18" s="178" customFormat="1" ht="80.25" customHeight="1" x14ac:dyDescent="0.25">
      <c r="A67" s="790"/>
      <c r="B67" s="790"/>
      <c r="C67" s="790"/>
      <c r="D67" s="790"/>
      <c r="E67" s="790"/>
      <c r="F67" s="790"/>
      <c r="G67" s="790"/>
      <c r="H67" s="216" t="s">
        <v>1035</v>
      </c>
      <c r="I67" s="216">
        <v>35</v>
      </c>
      <c r="J67" s="790"/>
      <c r="K67" s="790"/>
      <c r="L67" s="790"/>
      <c r="M67" s="791"/>
      <c r="N67" s="791"/>
      <c r="O67" s="791"/>
      <c r="P67" s="791"/>
      <c r="Q67" s="790"/>
      <c r="R67" s="790"/>
    </row>
    <row r="68" spans="1:18" s="178" customFormat="1" ht="50.25" customHeight="1" x14ac:dyDescent="0.25">
      <c r="A68" s="790"/>
      <c r="B68" s="790"/>
      <c r="C68" s="790"/>
      <c r="D68" s="790"/>
      <c r="E68" s="790"/>
      <c r="F68" s="790"/>
      <c r="G68" s="790"/>
      <c r="H68" s="216" t="s">
        <v>924</v>
      </c>
      <c r="I68" s="216">
        <v>6</v>
      </c>
      <c r="J68" s="790"/>
      <c r="K68" s="790"/>
      <c r="L68" s="790"/>
      <c r="M68" s="791"/>
      <c r="N68" s="791"/>
      <c r="O68" s="791"/>
      <c r="P68" s="791"/>
      <c r="Q68" s="790"/>
      <c r="R68" s="790"/>
    </row>
    <row r="69" spans="1:18" s="178" customFormat="1" ht="70.5" customHeight="1" x14ac:dyDescent="0.25">
      <c r="A69" s="696"/>
      <c r="B69" s="696"/>
      <c r="C69" s="696"/>
      <c r="D69" s="696"/>
      <c r="E69" s="696"/>
      <c r="F69" s="696"/>
      <c r="G69" s="696"/>
      <c r="H69" s="216" t="s">
        <v>1036</v>
      </c>
      <c r="I69" s="216">
        <v>100</v>
      </c>
      <c r="J69" s="696"/>
      <c r="K69" s="696"/>
      <c r="L69" s="696"/>
      <c r="M69" s="792"/>
      <c r="N69" s="792"/>
      <c r="O69" s="792"/>
      <c r="P69" s="792"/>
      <c r="Q69" s="696"/>
      <c r="R69" s="696"/>
    </row>
    <row r="70" spans="1:18" s="178" customFormat="1" x14ac:dyDescent="0.25">
      <c r="A70" s="695">
        <v>27</v>
      </c>
      <c r="B70" s="695" t="s">
        <v>702</v>
      </c>
      <c r="C70" s="695">
        <v>1</v>
      </c>
      <c r="D70" s="695">
        <v>9</v>
      </c>
      <c r="E70" s="695" t="s">
        <v>1037</v>
      </c>
      <c r="F70" s="695" t="s">
        <v>1038</v>
      </c>
      <c r="G70" s="695" t="s">
        <v>1039</v>
      </c>
      <c r="H70" s="216" t="s">
        <v>1040</v>
      </c>
      <c r="I70" s="216">
        <v>1</v>
      </c>
      <c r="J70" s="695" t="s">
        <v>1041</v>
      </c>
      <c r="K70" s="695" t="s">
        <v>941</v>
      </c>
      <c r="L70" s="695"/>
      <c r="M70" s="760">
        <v>57104.34</v>
      </c>
      <c r="N70" s="760"/>
      <c r="O70" s="760">
        <v>51393.91</v>
      </c>
      <c r="P70" s="760"/>
      <c r="Q70" s="695" t="s">
        <v>1042</v>
      </c>
      <c r="R70" s="695" t="s">
        <v>1043</v>
      </c>
    </row>
    <row r="71" spans="1:18" s="178" customFormat="1" ht="30" x14ac:dyDescent="0.25">
      <c r="A71" s="790"/>
      <c r="B71" s="790"/>
      <c r="C71" s="790"/>
      <c r="D71" s="790"/>
      <c r="E71" s="790"/>
      <c r="F71" s="790"/>
      <c r="G71" s="790"/>
      <c r="H71" s="216" t="s">
        <v>1044</v>
      </c>
      <c r="I71" s="216">
        <v>400</v>
      </c>
      <c r="J71" s="790"/>
      <c r="K71" s="790"/>
      <c r="L71" s="790"/>
      <c r="M71" s="791"/>
      <c r="N71" s="791"/>
      <c r="O71" s="791"/>
      <c r="P71" s="791"/>
      <c r="Q71" s="790"/>
      <c r="R71" s="790"/>
    </row>
    <row r="72" spans="1:18" s="178" customFormat="1" ht="58.5" customHeight="1" x14ac:dyDescent="0.25">
      <c r="A72" s="790"/>
      <c r="B72" s="790"/>
      <c r="C72" s="790"/>
      <c r="D72" s="790"/>
      <c r="E72" s="790"/>
      <c r="F72" s="790"/>
      <c r="G72" s="790"/>
      <c r="H72" s="216" t="s">
        <v>984</v>
      </c>
      <c r="I72" s="216">
        <v>9</v>
      </c>
      <c r="J72" s="790"/>
      <c r="K72" s="790"/>
      <c r="L72" s="790"/>
      <c r="M72" s="791"/>
      <c r="N72" s="791"/>
      <c r="O72" s="791"/>
      <c r="P72" s="791"/>
      <c r="Q72" s="790"/>
      <c r="R72" s="790"/>
    </row>
    <row r="73" spans="1:18" s="178" customFormat="1" ht="45" customHeight="1" x14ac:dyDescent="0.25">
      <c r="A73" s="790"/>
      <c r="B73" s="790"/>
      <c r="C73" s="790"/>
      <c r="D73" s="790"/>
      <c r="E73" s="790"/>
      <c r="F73" s="790"/>
      <c r="G73" s="790"/>
      <c r="H73" s="216" t="s">
        <v>1045</v>
      </c>
      <c r="I73" s="216">
        <v>128</v>
      </c>
      <c r="J73" s="790"/>
      <c r="K73" s="790"/>
      <c r="L73" s="790"/>
      <c r="M73" s="791"/>
      <c r="N73" s="791"/>
      <c r="O73" s="791"/>
      <c r="P73" s="791"/>
      <c r="Q73" s="790"/>
      <c r="R73" s="790"/>
    </row>
    <row r="74" spans="1:18" s="178" customFormat="1" ht="37.5" customHeight="1" x14ac:dyDescent="0.25">
      <c r="A74" s="790"/>
      <c r="B74" s="790"/>
      <c r="C74" s="790"/>
      <c r="D74" s="790"/>
      <c r="E74" s="790"/>
      <c r="F74" s="790"/>
      <c r="G74" s="790"/>
      <c r="H74" s="216" t="s">
        <v>1046</v>
      </c>
      <c r="I74" s="216">
        <v>1</v>
      </c>
      <c r="J74" s="790"/>
      <c r="K74" s="790"/>
      <c r="L74" s="790"/>
      <c r="M74" s="791"/>
      <c r="N74" s="791"/>
      <c r="O74" s="791"/>
      <c r="P74" s="791"/>
      <c r="Q74" s="790"/>
      <c r="R74" s="790"/>
    </row>
    <row r="75" spans="1:18" s="178" customFormat="1" ht="54" customHeight="1" x14ac:dyDescent="0.25">
      <c r="A75" s="790"/>
      <c r="B75" s="790"/>
      <c r="C75" s="790"/>
      <c r="D75" s="790"/>
      <c r="E75" s="790"/>
      <c r="F75" s="790"/>
      <c r="G75" s="790"/>
      <c r="H75" s="216" t="s">
        <v>944</v>
      </c>
      <c r="I75" s="216">
        <v>100</v>
      </c>
      <c r="J75" s="790"/>
      <c r="K75" s="790"/>
      <c r="L75" s="790"/>
      <c r="M75" s="791"/>
      <c r="N75" s="791"/>
      <c r="O75" s="791"/>
      <c r="P75" s="791"/>
      <c r="Q75" s="790"/>
      <c r="R75" s="790"/>
    </row>
    <row r="76" spans="1:18" s="178" customFormat="1" ht="36.75" customHeight="1" x14ac:dyDescent="0.25">
      <c r="A76" s="790"/>
      <c r="B76" s="790"/>
      <c r="C76" s="790"/>
      <c r="D76" s="790"/>
      <c r="E76" s="790"/>
      <c r="F76" s="790"/>
      <c r="G76" s="790"/>
      <c r="H76" s="216" t="s">
        <v>993</v>
      </c>
      <c r="I76" s="216">
        <v>2</v>
      </c>
      <c r="J76" s="790"/>
      <c r="K76" s="790"/>
      <c r="L76" s="790"/>
      <c r="M76" s="791"/>
      <c r="N76" s="791"/>
      <c r="O76" s="791"/>
      <c r="P76" s="791"/>
      <c r="Q76" s="790"/>
      <c r="R76" s="790"/>
    </row>
    <row r="77" spans="1:18" s="178" customFormat="1" ht="71.25" customHeight="1" x14ac:dyDescent="0.25">
      <c r="A77" s="696"/>
      <c r="B77" s="696"/>
      <c r="C77" s="696"/>
      <c r="D77" s="696"/>
      <c r="E77" s="696"/>
      <c r="F77" s="696"/>
      <c r="G77" s="696"/>
      <c r="H77" s="216" t="s">
        <v>1028</v>
      </c>
      <c r="I77" s="216">
        <v>45</v>
      </c>
      <c r="J77" s="696"/>
      <c r="K77" s="696"/>
      <c r="L77" s="696"/>
      <c r="M77" s="792"/>
      <c r="N77" s="792"/>
      <c r="O77" s="792"/>
      <c r="P77" s="792"/>
      <c r="Q77" s="696"/>
      <c r="R77" s="696"/>
    </row>
    <row r="78" spans="1:18" s="178" customFormat="1" ht="51" customHeight="1" x14ac:dyDescent="0.25">
      <c r="A78" s="695">
        <v>28</v>
      </c>
      <c r="B78" s="695" t="s">
        <v>99</v>
      </c>
      <c r="C78" s="695">
        <v>1</v>
      </c>
      <c r="D78" s="695">
        <v>9</v>
      </c>
      <c r="E78" s="695" t="s">
        <v>1047</v>
      </c>
      <c r="F78" s="695" t="s">
        <v>1048</v>
      </c>
      <c r="G78" s="695" t="s">
        <v>1049</v>
      </c>
      <c r="H78" s="216" t="s">
        <v>1046</v>
      </c>
      <c r="I78" s="216">
        <v>1</v>
      </c>
      <c r="J78" s="695" t="s">
        <v>1050</v>
      </c>
      <c r="K78" s="695" t="s">
        <v>949</v>
      </c>
      <c r="L78" s="695"/>
      <c r="M78" s="760">
        <v>39972</v>
      </c>
      <c r="N78" s="760"/>
      <c r="O78" s="760">
        <v>39972</v>
      </c>
      <c r="P78" s="760"/>
      <c r="Q78" s="695" t="s">
        <v>910</v>
      </c>
      <c r="R78" s="695" t="s">
        <v>911</v>
      </c>
    </row>
    <row r="79" spans="1:18" s="178" customFormat="1" ht="45" customHeight="1" x14ac:dyDescent="0.25">
      <c r="A79" s="790"/>
      <c r="B79" s="790"/>
      <c r="C79" s="790"/>
      <c r="D79" s="790"/>
      <c r="E79" s="790"/>
      <c r="F79" s="790"/>
      <c r="G79" s="790"/>
      <c r="H79" s="216" t="s">
        <v>944</v>
      </c>
      <c r="I79" s="216">
        <v>60</v>
      </c>
      <c r="J79" s="790"/>
      <c r="K79" s="790"/>
      <c r="L79" s="790"/>
      <c r="M79" s="791"/>
      <c r="N79" s="791"/>
      <c r="O79" s="791"/>
      <c r="P79" s="791"/>
      <c r="Q79" s="790"/>
      <c r="R79" s="790"/>
    </row>
    <row r="80" spans="1:18" s="178" customFormat="1" ht="43.5" customHeight="1" x14ac:dyDescent="0.25">
      <c r="A80" s="790"/>
      <c r="B80" s="790"/>
      <c r="C80" s="790"/>
      <c r="D80" s="790"/>
      <c r="E80" s="790"/>
      <c r="F80" s="790"/>
      <c r="G80" s="790"/>
      <c r="H80" s="216" t="s">
        <v>927</v>
      </c>
      <c r="I80" s="216">
        <v>1</v>
      </c>
      <c r="J80" s="790"/>
      <c r="K80" s="790"/>
      <c r="L80" s="790"/>
      <c r="M80" s="791"/>
      <c r="N80" s="791"/>
      <c r="O80" s="791"/>
      <c r="P80" s="791"/>
      <c r="Q80" s="790" t="s">
        <v>910</v>
      </c>
      <c r="R80" s="790" t="s">
        <v>911</v>
      </c>
    </row>
    <row r="81" spans="1:18" s="178" customFormat="1" ht="49.5" customHeight="1" x14ac:dyDescent="0.25">
      <c r="A81" s="696"/>
      <c r="B81" s="696"/>
      <c r="C81" s="696"/>
      <c r="D81" s="696"/>
      <c r="E81" s="696"/>
      <c r="F81" s="696"/>
      <c r="G81" s="696"/>
      <c r="H81" s="216" t="s">
        <v>1051</v>
      </c>
      <c r="I81" s="216">
        <v>30</v>
      </c>
      <c r="J81" s="696"/>
      <c r="K81" s="696"/>
      <c r="L81" s="696"/>
      <c r="M81" s="792"/>
      <c r="N81" s="792"/>
      <c r="O81" s="792"/>
      <c r="P81" s="792"/>
      <c r="Q81" s="696"/>
      <c r="R81" s="696"/>
    </row>
    <row r="82" spans="1:18" s="178" customFormat="1" ht="30" x14ac:dyDescent="0.25">
      <c r="A82" s="695">
        <v>29</v>
      </c>
      <c r="B82" s="695" t="s">
        <v>719</v>
      </c>
      <c r="C82" s="695">
        <v>1</v>
      </c>
      <c r="D82" s="695">
        <v>6</v>
      </c>
      <c r="E82" s="695" t="s">
        <v>1052</v>
      </c>
      <c r="F82" s="695" t="s">
        <v>1053</v>
      </c>
      <c r="G82" s="695" t="s">
        <v>1054</v>
      </c>
      <c r="H82" s="216" t="s">
        <v>1055</v>
      </c>
      <c r="I82" s="216">
        <v>1000</v>
      </c>
      <c r="J82" s="695" t="s">
        <v>1056</v>
      </c>
      <c r="K82" s="695" t="s">
        <v>941</v>
      </c>
      <c r="L82" s="695"/>
      <c r="M82" s="760">
        <v>67000</v>
      </c>
      <c r="N82" s="760"/>
      <c r="O82" s="760">
        <v>67000</v>
      </c>
      <c r="P82" s="760"/>
      <c r="Q82" s="695" t="s">
        <v>1057</v>
      </c>
      <c r="R82" s="695" t="s">
        <v>1058</v>
      </c>
    </row>
    <row r="83" spans="1:18" s="178" customFormat="1" ht="30" x14ac:dyDescent="0.25">
      <c r="A83" s="790"/>
      <c r="B83" s="790"/>
      <c r="C83" s="790"/>
      <c r="D83" s="790"/>
      <c r="E83" s="790"/>
      <c r="F83" s="790"/>
      <c r="G83" s="790"/>
      <c r="H83" s="216" t="s">
        <v>916</v>
      </c>
      <c r="I83" s="216">
        <v>1000</v>
      </c>
      <c r="J83" s="790"/>
      <c r="K83" s="790"/>
      <c r="L83" s="790"/>
      <c r="M83" s="791"/>
      <c r="N83" s="791"/>
      <c r="O83" s="791"/>
      <c r="P83" s="791"/>
      <c r="Q83" s="790"/>
      <c r="R83" s="790"/>
    </row>
    <row r="84" spans="1:18" s="178" customFormat="1" ht="30" x14ac:dyDescent="0.25">
      <c r="A84" s="790"/>
      <c r="B84" s="790"/>
      <c r="C84" s="790"/>
      <c r="D84" s="790"/>
      <c r="E84" s="790"/>
      <c r="F84" s="790"/>
      <c r="G84" s="790"/>
      <c r="H84" s="216" t="s">
        <v>995</v>
      </c>
      <c r="I84" s="216">
        <v>15</v>
      </c>
      <c r="J84" s="790"/>
      <c r="K84" s="790"/>
      <c r="L84" s="790"/>
      <c r="M84" s="791"/>
      <c r="N84" s="791"/>
      <c r="O84" s="791"/>
      <c r="P84" s="791"/>
      <c r="Q84" s="790"/>
      <c r="R84" s="790"/>
    </row>
    <row r="85" spans="1:18" s="178" customFormat="1" ht="30" x14ac:dyDescent="0.25">
      <c r="A85" s="790"/>
      <c r="B85" s="790"/>
      <c r="C85" s="790"/>
      <c r="D85" s="790"/>
      <c r="E85" s="790"/>
      <c r="F85" s="790"/>
      <c r="G85" s="790"/>
      <c r="H85" s="216" t="s">
        <v>996</v>
      </c>
      <c r="I85" s="216">
        <v>2</v>
      </c>
      <c r="J85" s="790"/>
      <c r="K85" s="790"/>
      <c r="L85" s="790"/>
      <c r="M85" s="791"/>
      <c r="N85" s="791"/>
      <c r="O85" s="791"/>
      <c r="P85" s="791"/>
      <c r="Q85" s="790"/>
      <c r="R85" s="790"/>
    </row>
    <row r="86" spans="1:18" s="178" customFormat="1" ht="30" x14ac:dyDescent="0.25">
      <c r="A86" s="696"/>
      <c r="B86" s="696"/>
      <c r="C86" s="696"/>
      <c r="D86" s="696"/>
      <c r="E86" s="696"/>
      <c r="F86" s="696"/>
      <c r="G86" s="696"/>
      <c r="H86" s="216" t="s">
        <v>1059</v>
      </c>
      <c r="I86" s="216">
        <v>1</v>
      </c>
      <c r="J86" s="696"/>
      <c r="K86" s="696"/>
      <c r="L86" s="696"/>
      <c r="M86" s="792"/>
      <c r="N86" s="792"/>
      <c r="O86" s="792"/>
      <c r="P86" s="792"/>
      <c r="Q86" s="696"/>
      <c r="R86" s="696"/>
    </row>
    <row r="87" spans="1:18" s="178" customFormat="1" x14ac:dyDescent="0.25">
      <c r="M87" s="98"/>
      <c r="N87" s="98"/>
      <c r="O87" s="98"/>
      <c r="P87" s="98"/>
    </row>
    <row r="88" spans="1:18" s="178" customFormat="1" x14ac:dyDescent="0.25">
      <c r="L88" s="526"/>
      <c r="M88" s="757" t="s">
        <v>618</v>
      </c>
      <c r="N88" s="757"/>
      <c r="O88" s="757" t="s">
        <v>619</v>
      </c>
      <c r="P88" s="758"/>
    </row>
    <row r="89" spans="1:18" s="178" customFormat="1" x14ac:dyDescent="0.25">
      <c r="L89" s="526"/>
      <c r="M89" s="523" t="s">
        <v>620</v>
      </c>
      <c r="N89" s="464" t="s">
        <v>621</v>
      </c>
      <c r="O89" s="464" t="s">
        <v>620</v>
      </c>
      <c r="P89" s="464" t="s">
        <v>621</v>
      </c>
    </row>
    <row r="90" spans="1:18" s="178" customFormat="1" x14ac:dyDescent="0.25">
      <c r="L90" s="526"/>
      <c r="M90" s="524">
        <v>10</v>
      </c>
      <c r="N90" s="179">
        <v>410000</v>
      </c>
      <c r="O90" s="224">
        <v>19</v>
      </c>
      <c r="P90" s="181">
        <v>836319.08</v>
      </c>
    </row>
    <row r="91" spans="1:18" s="178" customFormat="1" x14ac:dyDescent="0.25">
      <c r="M91" s="98"/>
      <c r="N91" s="98"/>
      <c r="O91" s="98"/>
      <c r="P91" s="98"/>
    </row>
    <row r="92" spans="1:18" s="178" customFormat="1" x14ac:dyDescent="0.25">
      <c r="M92" s="98"/>
      <c r="N92" s="98"/>
      <c r="O92" s="98"/>
      <c r="P92" s="98"/>
    </row>
    <row r="93" spans="1:18" s="178" customFormat="1" x14ac:dyDescent="0.25">
      <c r="M93" s="98"/>
      <c r="N93" s="98"/>
      <c r="O93" s="98"/>
      <c r="P93" s="98"/>
    </row>
    <row r="94" spans="1:18" s="178" customFormat="1" x14ac:dyDescent="0.25">
      <c r="M94" s="98"/>
      <c r="N94" s="98"/>
      <c r="O94" s="98"/>
      <c r="P94" s="98"/>
    </row>
    <row r="95" spans="1:18" s="178" customFormat="1" x14ac:dyDescent="0.25">
      <c r="M95" s="98"/>
      <c r="N95" s="98"/>
      <c r="O95" s="98"/>
      <c r="P95" s="98"/>
    </row>
    <row r="96" spans="1:18" s="178" customFormat="1" x14ac:dyDescent="0.25">
      <c r="M96" s="98"/>
      <c r="N96" s="98"/>
      <c r="O96" s="98"/>
      <c r="P96" s="98"/>
    </row>
    <row r="97" spans="13:16" s="178" customFormat="1" x14ac:dyDescent="0.25">
      <c r="M97" s="98"/>
      <c r="N97" s="98"/>
      <c r="O97" s="273"/>
      <c r="P97" s="98"/>
    </row>
    <row r="98" spans="13:16" s="178" customFormat="1" x14ac:dyDescent="0.25">
      <c r="M98" s="98"/>
      <c r="N98" s="98"/>
      <c r="O98" s="98"/>
      <c r="P98" s="98"/>
    </row>
    <row r="99" spans="13:16" s="178" customFormat="1" x14ac:dyDescent="0.25">
      <c r="M99" s="98"/>
      <c r="N99" s="98"/>
      <c r="O99" s="98"/>
      <c r="P99" s="98"/>
    </row>
    <row r="100" spans="13:16" s="178" customFormat="1" x14ac:dyDescent="0.25">
      <c r="M100" s="98"/>
      <c r="N100" s="98"/>
      <c r="O100" s="98"/>
      <c r="P100" s="98"/>
    </row>
    <row r="101" spans="13:16" s="178" customFormat="1" x14ac:dyDescent="0.25">
      <c r="M101" s="98"/>
      <c r="N101" s="98"/>
      <c r="O101" s="98"/>
      <c r="P101" s="98"/>
    </row>
    <row r="102" spans="13:16" s="178" customFormat="1" x14ac:dyDescent="0.25">
      <c r="M102" s="98"/>
      <c r="N102" s="98"/>
      <c r="O102" s="98"/>
      <c r="P102" s="98"/>
    </row>
    <row r="103" spans="13:16" s="178" customFormat="1" x14ac:dyDescent="0.25">
      <c r="M103" s="98"/>
      <c r="N103" s="98"/>
      <c r="O103" s="98"/>
      <c r="P103" s="98"/>
    </row>
    <row r="104" spans="13:16" s="178" customFormat="1" x14ac:dyDescent="0.25">
      <c r="M104" s="98"/>
      <c r="N104" s="98"/>
      <c r="O104" s="98"/>
      <c r="P104" s="98"/>
    </row>
    <row r="105" spans="13:16" s="178" customFormat="1" x14ac:dyDescent="0.25">
      <c r="M105" s="98"/>
      <c r="N105" s="98"/>
      <c r="O105" s="98"/>
      <c r="P105" s="98"/>
    </row>
    <row r="106" spans="13:16" s="178" customFormat="1" x14ac:dyDescent="0.25">
      <c r="M106" s="98"/>
      <c r="N106" s="98"/>
      <c r="O106" s="98"/>
      <c r="P106" s="98"/>
    </row>
    <row r="107" spans="13:16" s="178" customFormat="1" x14ac:dyDescent="0.25">
      <c r="M107" s="98"/>
      <c r="N107" s="98"/>
      <c r="O107" s="98"/>
      <c r="P107" s="98"/>
    </row>
    <row r="108" spans="13:16" s="178" customFormat="1" x14ac:dyDescent="0.25">
      <c r="M108" s="98"/>
      <c r="N108" s="98"/>
      <c r="O108" s="98"/>
      <c r="P108" s="98"/>
    </row>
    <row r="109" spans="13:16" s="178" customFormat="1" x14ac:dyDescent="0.25">
      <c r="M109" s="98"/>
      <c r="N109" s="98"/>
      <c r="O109" s="98"/>
      <c r="P109" s="98"/>
    </row>
    <row r="110" spans="13:16" s="178" customFormat="1" x14ac:dyDescent="0.25">
      <c r="M110" s="98"/>
      <c r="N110" s="98"/>
      <c r="O110" s="98"/>
      <c r="P110" s="98"/>
    </row>
    <row r="111" spans="13:16" s="178" customFormat="1" x14ac:dyDescent="0.25">
      <c r="M111" s="98"/>
      <c r="N111" s="98"/>
      <c r="O111" s="98"/>
      <c r="P111" s="98"/>
    </row>
    <row r="112" spans="13:16" s="178" customFormat="1" x14ac:dyDescent="0.25">
      <c r="M112" s="98"/>
      <c r="N112" s="98"/>
      <c r="O112" s="98"/>
      <c r="P112" s="98"/>
    </row>
    <row r="113" spans="13:16" s="178" customFormat="1" x14ac:dyDescent="0.25">
      <c r="M113" s="98"/>
      <c r="N113" s="98"/>
      <c r="O113" s="98"/>
      <c r="P113" s="98"/>
    </row>
    <row r="114" spans="13:16" s="178" customFormat="1" x14ac:dyDescent="0.25">
      <c r="M114" s="98"/>
      <c r="N114" s="98"/>
      <c r="O114" s="98"/>
      <c r="P114" s="98"/>
    </row>
    <row r="115" spans="13:16" s="178" customFormat="1" x14ac:dyDescent="0.25">
      <c r="M115" s="98"/>
      <c r="N115" s="98"/>
      <c r="O115" s="98"/>
      <c r="P115" s="98"/>
    </row>
    <row r="116" spans="13:16" s="178" customFormat="1" x14ac:dyDescent="0.25">
      <c r="M116" s="98"/>
      <c r="N116" s="98"/>
      <c r="O116" s="98"/>
      <c r="P116" s="98"/>
    </row>
    <row r="117" spans="13:16" s="178" customFormat="1" x14ac:dyDescent="0.25">
      <c r="M117" s="98"/>
      <c r="N117" s="98"/>
      <c r="O117" s="98"/>
      <c r="P117" s="98"/>
    </row>
    <row r="118" spans="13:16" s="178" customFormat="1" x14ac:dyDescent="0.25">
      <c r="M118" s="98"/>
      <c r="N118" s="98"/>
      <c r="O118" s="98"/>
      <c r="P118" s="98"/>
    </row>
    <row r="119" spans="13:16" s="178" customFormat="1" x14ac:dyDescent="0.25">
      <c r="M119" s="98"/>
      <c r="N119" s="98"/>
      <c r="O119" s="98"/>
      <c r="P119" s="98"/>
    </row>
    <row r="120" spans="13:16" s="178" customFormat="1" x14ac:dyDescent="0.25">
      <c r="M120" s="98"/>
      <c r="N120" s="98"/>
      <c r="O120" s="98"/>
      <c r="P120" s="98"/>
    </row>
    <row r="121" spans="13:16" s="178" customFormat="1" x14ac:dyDescent="0.25">
      <c r="M121" s="98"/>
      <c r="N121" s="98"/>
      <c r="O121" s="98"/>
      <c r="P121" s="98"/>
    </row>
    <row r="122" spans="13:16" s="178" customFormat="1" x14ac:dyDescent="0.25">
      <c r="M122" s="98"/>
      <c r="N122" s="98"/>
      <c r="O122" s="98"/>
      <c r="P122" s="98"/>
    </row>
    <row r="123" spans="13:16" s="178" customFormat="1" x14ac:dyDescent="0.25">
      <c r="M123" s="98"/>
      <c r="N123" s="98"/>
      <c r="O123" s="98"/>
      <c r="P123" s="98"/>
    </row>
    <row r="124" spans="13:16" s="178" customFormat="1" x14ac:dyDescent="0.25">
      <c r="M124" s="98"/>
      <c r="N124" s="98"/>
      <c r="O124" s="98"/>
      <c r="P124" s="98"/>
    </row>
    <row r="125" spans="13:16" s="178" customFormat="1" x14ac:dyDescent="0.25">
      <c r="M125" s="98"/>
      <c r="N125" s="98"/>
      <c r="O125" s="98"/>
      <c r="P125" s="98"/>
    </row>
    <row r="126" spans="13:16" s="178" customFormat="1" x14ac:dyDescent="0.25">
      <c r="M126" s="98"/>
      <c r="N126" s="98"/>
      <c r="O126" s="98"/>
      <c r="P126" s="98"/>
    </row>
    <row r="127" spans="13:16" s="178" customFormat="1" x14ac:dyDescent="0.25">
      <c r="M127" s="98"/>
      <c r="N127" s="98"/>
      <c r="O127" s="98"/>
      <c r="P127" s="98"/>
    </row>
    <row r="128" spans="13:16" s="178" customFormat="1" x14ac:dyDescent="0.25">
      <c r="M128" s="98"/>
      <c r="N128" s="98"/>
      <c r="O128" s="98"/>
      <c r="P128" s="98"/>
    </row>
    <row r="129" spans="13:16" s="178" customFormat="1" x14ac:dyDescent="0.25">
      <c r="M129" s="98"/>
      <c r="N129" s="98"/>
      <c r="O129" s="98"/>
      <c r="P129" s="98"/>
    </row>
    <row r="130" spans="13:16" s="178" customFormat="1" x14ac:dyDescent="0.25">
      <c r="M130" s="98"/>
      <c r="N130" s="98"/>
      <c r="O130" s="98"/>
      <c r="P130" s="98"/>
    </row>
    <row r="131" spans="13:16" s="178" customFormat="1" x14ac:dyDescent="0.25">
      <c r="M131" s="98"/>
      <c r="N131" s="98"/>
      <c r="O131" s="98"/>
      <c r="P131" s="98"/>
    </row>
    <row r="132" spans="13:16" s="178" customFormat="1" x14ac:dyDescent="0.25">
      <c r="M132" s="98"/>
      <c r="N132" s="98"/>
      <c r="O132" s="98"/>
      <c r="P132" s="98"/>
    </row>
    <row r="133" spans="13:16" s="178" customFormat="1" x14ac:dyDescent="0.25">
      <c r="M133" s="98"/>
      <c r="N133" s="98"/>
      <c r="O133" s="98"/>
      <c r="P133" s="98"/>
    </row>
    <row r="134" spans="13:16" s="178" customFormat="1" x14ac:dyDescent="0.25">
      <c r="M134" s="98"/>
      <c r="N134" s="98"/>
      <c r="O134" s="98"/>
      <c r="P134" s="98"/>
    </row>
    <row r="135" spans="13:16" s="178" customFormat="1" x14ac:dyDescent="0.25">
      <c r="M135" s="98"/>
      <c r="N135" s="98"/>
      <c r="O135" s="98"/>
      <c r="P135" s="98"/>
    </row>
    <row r="136" spans="13:16" s="178" customFormat="1" x14ac:dyDescent="0.25">
      <c r="M136" s="98"/>
      <c r="N136" s="98"/>
      <c r="O136" s="98"/>
      <c r="P136" s="98"/>
    </row>
    <row r="137" spans="13:16" s="178" customFormat="1" x14ac:dyDescent="0.25">
      <c r="M137" s="98"/>
      <c r="N137" s="98"/>
      <c r="O137" s="98"/>
      <c r="P137" s="98"/>
    </row>
    <row r="138" spans="13:16" s="178" customFormat="1" x14ac:dyDescent="0.25">
      <c r="M138" s="98"/>
      <c r="N138" s="98"/>
      <c r="O138" s="98"/>
      <c r="P138" s="98"/>
    </row>
    <row r="139" spans="13:16" s="178" customFormat="1" x14ac:dyDescent="0.25">
      <c r="M139" s="98"/>
      <c r="N139" s="98"/>
      <c r="O139" s="98"/>
      <c r="P139" s="98"/>
    </row>
    <row r="140" spans="13:16" s="178" customFormat="1" x14ac:dyDescent="0.25">
      <c r="M140" s="98"/>
      <c r="N140" s="98"/>
      <c r="O140" s="98"/>
      <c r="P140" s="98"/>
    </row>
    <row r="141" spans="13:16" s="178" customFormat="1" x14ac:dyDescent="0.25">
      <c r="M141" s="98"/>
      <c r="N141" s="98"/>
      <c r="O141" s="98"/>
      <c r="P141" s="98"/>
    </row>
    <row r="142" spans="13:16" s="178" customFormat="1" x14ac:dyDescent="0.25">
      <c r="M142" s="98"/>
      <c r="N142" s="98"/>
      <c r="O142" s="98"/>
      <c r="P142" s="98"/>
    </row>
    <row r="143" spans="13:16" s="178" customFormat="1" x14ac:dyDescent="0.25">
      <c r="M143" s="98"/>
      <c r="N143" s="98"/>
      <c r="O143" s="98"/>
      <c r="P143" s="98"/>
    </row>
    <row r="144" spans="13:16" s="178" customFormat="1" x14ac:dyDescent="0.25">
      <c r="M144" s="98"/>
      <c r="N144" s="98"/>
      <c r="O144" s="98"/>
      <c r="P144" s="98"/>
    </row>
    <row r="145" spans="13:16" s="178" customFormat="1" x14ac:dyDescent="0.25">
      <c r="M145" s="98"/>
      <c r="N145" s="98"/>
      <c r="O145" s="98"/>
      <c r="P145" s="98"/>
    </row>
    <row r="146" spans="13:16" s="178" customFormat="1" x14ac:dyDescent="0.25">
      <c r="M146" s="98"/>
      <c r="N146" s="98"/>
      <c r="O146" s="98"/>
      <c r="P146" s="98"/>
    </row>
    <row r="147" spans="13:16" s="178" customFormat="1" x14ac:dyDescent="0.25">
      <c r="M147" s="98"/>
      <c r="N147" s="98"/>
      <c r="O147" s="98"/>
      <c r="P147" s="98"/>
    </row>
    <row r="148" spans="13:16" s="178" customFormat="1" x14ac:dyDescent="0.25">
      <c r="M148" s="98"/>
      <c r="N148" s="98"/>
      <c r="O148" s="98"/>
      <c r="P148" s="98"/>
    </row>
    <row r="149" spans="13:16" s="178" customFormat="1" x14ac:dyDescent="0.25">
      <c r="M149" s="98"/>
      <c r="N149" s="98"/>
      <c r="O149" s="98"/>
      <c r="P149" s="98"/>
    </row>
    <row r="150" spans="13:16" s="178" customFormat="1" x14ac:dyDescent="0.25">
      <c r="M150" s="98"/>
      <c r="N150" s="98"/>
      <c r="O150" s="98"/>
      <c r="P150" s="98"/>
    </row>
    <row r="151" spans="13:16" s="178" customFormat="1" x14ac:dyDescent="0.25">
      <c r="M151" s="98"/>
      <c r="N151" s="98"/>
      <c r="O151" s="98"/>
      <c r="P151" s="98"/>
    </row>
    <row r="152" spans="13:16" s="178" customFormat="1" x14ac:dyDescent="0.25">
      <c r="M152" s="98"/>
      <c r="N152" s="98"/>
      <c r="O152" s="98"/>
      <c r="P152" s="98"/>
    </row>
    <row r="153" spans="13:16" s="178" customFormat="1" x14ac:dyDescent="0.25">
      <c r="M153" s="98"/>
      <c r="N153" s="98"/>
      <c r="O153" s="98"/>
      <c r="P153" s="98"/>
    </row>
    <row r="154" spans="13:16" s="178" customFormat="1" x14ac:dyDescent="0.25">
      <c r="M154" s="98"/>
      <c r="N154" s="98"/>
      <c r="O154" s="98"/>
      <c r="P154" s="98"/>
    </row>
    <row r="155" spans="13:16" s="178" customFormat="1" x14ac:dyDescent="0.25">
      <c r="M155" s="98"/>
      <c r="N155" s="98"/>
      <c r="O155" s="98"/>
      <c r="P155" s="98"/>
    </row>
    <row r="156" spans="13:16" s="178" customFormat="1" x14ac:dyDescent="0.25">
      <c r="M156" s="98"/>
      <c r="N156" s="98"/>
      <c r="O156" s="98"/>
      <c r="P156" s="98"/>
    </row>
    <row r="157" spans="13:16" s="178" customFormat="1" x14ac:dyDescent="0.25">
      <c r="M157" s="98"/>
      <c r="N157" s="98"/>
      <c r="O157" s="98"/>
      <c r="P157" s="98"/>
    </row>
    <row r="158" spans="13:16" s="178" customFormat="1" x14ac:dyDescent="0.25">
      <c r="M158" s="98"/>
      <c r="N158" s="98"/>
      <c r="O158" s="98"/>
      <c r="P158" s="98"/>
    </row>
    <row r="159" spans="13:16" s="178" customFormat="1" x14ac:dyDescent="0.25">
      <c r="M159" s="98"/>
      <c r="N159" s="98"/>
      <c r="O159" s="98"/>
      <c r="P159" s="98"/>
    </row>
    <row r="160" spans="13:16" s="178" customFormat="1" x14ac:dyDescent="0.25">
      <c r="M160" s="98"/>
      <c r="N160" s="98"/>
      <c r="O160" s="98"/>
      <c r="P160" s="98"/>
    </row>
    <row r="161" spans="13:16" s="178" customFormat="1" x14ac:dyDescent="0.25">
      <c r="M161" s="98"/>
      <c r="N161" s="98"/>
      <c r="O161" s="98"/>
      <c r="P161" s="98"/>
    </row>
    <row r="162" spans="13:16" s="178" customFormat="1" x14ac:dyDescent="0.25">
      <c r="M162" s="98"/>
      <c r="N162" s="98"/>
      <c r="O162" s="98"/>
      <c r="P162" s="98"/>
    </row>
    <row r="163" spans="13:16" s="178" customFormat="1" x14ac:dyDescent="0.25">
      <c r="M163" s="98"/>
      <c r="N163" s="98"/>
      <c r="O163" s="98"/>
      <c r="P163" s="98"/>
    </row>
    <row r="164" spans="13:16" s="178" customFormat="1" x14ac:dyDescent="0.25">
      <c r="M164" s="98"/>
      <c r="N164" s="98"/>
      <c r="O164" s="98"/>
      <c r="P164" s="98"/>
    </row>
    <row r="165" spans="13:16" s="178" customFormat="1" x14ac:dyDescent="0.25">
      <c r="M165" s="98"/>
      <c r="N165" s="98"/>
      <c r="O165" s="98"/>
      <c r="P165" s="98"/>
    </row>
    <row r="166" spans="13:16" s="178" customFormat="1" x14ac:dyDescent="0.25">
      <c r="M166" s="98"/>
      <c r="N166" s="98"/>
      <c r="O166" s="98"/>
      <c r="P166" s="98"/>
    </row>
  </sheetData>
  <mergeCells count="256">
    <mergeCell ref="A4:A5"/>
    <mergeCell ref="B4:B5"/>
    <mergeCell ref="C4:C5"/>
    <mergeCell ref="D4:D5"/>
    <mergeCell ref="E4:E5"/>
    <mergeCell ref="F4:F5"/>
    <mergeCell ref="Q4:Q5"/>
    <mergeCell ref="R4:R5"/>
    <mergeCell ref="G4:G5"/>
    <mergeCell ref="H4:I4"/>
    <mergeCell ref="J4:J5"/>
    <mergeCell ref="K4:L4"/>
    <mergeCell ref="M4:N4"/>
    <mergeCell ref="O4:P4"/>
    <mergeCell ref="F17:F18"/>
    <mergeCell ref="G17:G18"/>
    <mergeCell ref="J17:J18"/>
    <mergeCell ref="K17:K18"/>
    <mergeCell ref="A17:A18"/>
    <mergeCell ref="B17:B18"/>
    <mergeCell ref="C17:C18"/>
    <mergeCell ref="D17:D18"/>
    <mergeCell ref="E17:E18"/>
    <mergeCell ref="N17:N18"/>
    <mergeCell ref="O17:O18"/>
    <mergeCell ref="P17:P18"/>
    <mergeCell ref="Q17:Q18"/>
    <mergeCell ref="R17:R18"/>
    <mergeCell ref="L17:L18"/>
    <mergeCell ref="M17:M18"/>
    <mergeCell ref="A24:A26"/>
    <mergeCell ref="B24:B26"/>
    <mergeCell ref="C24:C26"/>
    <mergeCell ref="D24:D26"/>
    <mergeCell ref="E24:E26"/>
    <mergeCell ref="F20:F23"/>
    <mergeCell ref="G20:G23"/>
    <mergeCell ref="J20:J23"/>
    <mergeCell ref="K20:K23"/>
    <mergeCell ref="A20:A23"/>
    <mergeCell ref="B20:B23"/>
    <mergeCell ref="C20:C23"/>
    <mergeCell ref="D20:D23"/>
    <mergeCell ref="E20:E23"/>
    <mergeCell ref="F24:F26"/>
    <mergeCell ref="G24:G26"/>
    <mergeCell ref="J24:J26"/>
    <mergeCell ref="K24:K26"/>
    <mergeCell ref="N20:N23"/>
    <mergeCell ref="O20:O23"/>
    <mergeCell ref="P20:P23"/>
    <mergeCell ref="Q20:Q23"/>
    <mergeCell ref="R20:R23"/>
    <mergeCell ref="L20:L23"/>
    <mergeCell ref="M20:M23"/>
    <mergeCell ref="N24:N26"/>
    <mergeCell ref="O24:O26"/>
    <mergeCell ref="P24:P26"/>
    <mergeCell ref="Q24:Q26"/>
    <mergeCell ref="R24:R26"/>
    <mergeCell ref="L24:L26"/>
    <mergeCell ref="M24:M26"/>
    <mergeCell ref="A29:A31"/>
    <mergeCell ref="B29:B31"/>
    <mergeCell ref="C29:C31"/>
    <mergeCell ref="D29:D31"/>
    <mergeCell ref="E29:E31"/>
    <mergeCell ref="F27:F28"/>
    <mergeCell ref="G27:G28"/>
    <mergeCell ref="J27:J28"/>
    <mergeCell ref="K27:K28"/>
    <mergeCell ref="A27:A28"/>
    <mergeCell ref="B27:B28"/>
    <mergeCell ref="C27:C28"/>
    <mergeCell ref="D27:D28"/>
    <mergeCell ref="E27:E28"/>
    <mergeCell ref="F29:F31"/>
    <mergeCell ref="G29:G31"/>
    <mergeCell ref="J29:J31"/>
    <mergeCell ref="K29:K31"/>
    <mergeCell ref="N27:N28"/>
    <mergeCell ref="O27:O28"/>
    <mergeCell ref="P27:P28"/>
    <mergeCell ref="Q27:Q28"/>
    <mergeCell ref="R27:R28"/>
    <mergeCell ref="L27:L28"/>
    <mergeCell ref="M27:M28"/>
    <mergeCell ref="N29:N31"/>
    <mergeCell ref="O29:O31"/>
    <mergeCell ref="P29:P31"/>
    <mergeCell ref="Q29:Q31"/>
    <mergeCell ref="R29:R31"/>
    <mergeCell ref="L29:L31"/>
    <mergeCell ref="M29:M31"/>
    <mergeCell ref="A39:A41"/>
    <mergeCell ref="B39:B41"/>
    <mergeCell ref="C39:C41"/>
    <mergeCell ref="D39:D41"/>
    <mergeCell ref="E39:E41"/>
    <mergeCell ref="F33:F36"/>
    <mergeCell ref="G33:G36"/>
    <mergeCell ref="J33:J36"/>
    <mergeCell ref="K33:K36"/>
    <mergeCell ref="A33:A36"/>
    <mergeCell ref="B33:B36"/>
    <mergeCell ref="C33:C36"/>
    <mergeCell ref="D33:D36"/>
    <mergeCell ref="E33:E36"/>
    <mergeCell ref="F39:F41"/>
    <mergeCell ref="G39:G41"/>
    <mergeCell ref="J39:J41"/>
    <mergeCell ref="K39:K41"/>
    <mergeCell ref="N33:N36"/>
    <mergeCell ref="O33:O36"/>
    <mergeCell ref="P33:P36"/>
    <mergeCell ref="Q33:Q36"/>
    <mergeCell ref="R33:R36"/>
    <mergeCell ref="L33:L36"/>
    <mergeCell ref="M33:M36"/>
    <mergeCell ref="N39:N41"/>
    <mergeCell ref="O39:O41"/>
    <mergeCell ref="P39:P41"/>
    <mergeCell ref="Q39:Q41"/>
    <mergeCell ref="R39:R41"/>
    <mergeCell ref="L39:L41"/>
    <mergeCell ref="M39:M41"/>
    <mergeCell ref="A51:A52"/>
    <mergeCell ref="B51:B52"/>
    <mergeCell ref="C51:C52"/>
    <mergeCell ref="D51:D52"/>
    <mergeCell ref="E51:E52"/>
    <mergeCell ref="F42:F50"/>
    <mergeCell ref="G42:G50"/>
    <mergeCell ref="J42:J50"/>
    <mergeCell ref="K42:K50"/>
    <mergeCell ref="A42:A50"/>
    <mergeCell ref="B42:B50"/>
    <mergeCell ref="C42:C50"/>
    <mergeCell ref="D42:D50"/>
    <mergeCell ref="E42:E50"/>
    <mergeCell ref="F51:F52"/>
    <mergeCell ref="G51:G52"/>
    <mergeCell ref="J51:J52"/>
    <mergeCell ref="K51:K52"/>
    <mergeCell ref="N42:N50"/>
    <mergeCell ref="O42:O50"/>
    <mergeCell ref="P42:P50"/>
    <mergeCell ref="Q42:Q50"/>
    <mergeCell ref="R42:R50"/>
    <mergeCell ref="L42:L50"/>
    <mergeCell ref="M42:M50"/>
    <mergeCell ref="N51:N52"/>
    <mergeCell ref="O51:O52"/>
    <mergeCell ref="P51:P52"/>
    <mergeCell ref="Q51:Q52"/>
    <mergeCell ref="R51:R52"/>
    <mergeCell ref="L51:L52"/>
    <mergeCell ref="M51:M52"/>
    <mergeCell ref="A57:A64"/>
    <mergeCell ref="B57:B64"/>
    <mergeCell ref="C57:C64"/>
    <mergeCell ref="D57:D64"/>
    <mergeCell ref="E57:E64"/>
    <mergeCell ref="F53:F56"/>
    <mergeCell ref="G53:G56"/>
    <mergeCell ref="J53:J56"/>
    <mergeCell ref="K53:K56"/>
    <mergeCell ref="A53:A56"/>
    <mergeCell ref="B53:B56"/>
    <mergeCell ref="C53:C56"/>
    <mergeCell ref="D53:D56"/>
    <mergeCell ref="E53:E56"/>
    <mergeCell ref="F57:F64"/>
    <mergeCell ref="G57:G64"/>
    <mergeCell ref="J57:J64"/>
    <mergeCell ref="K57:K64"/>
    <mergeCell ref="N53:N56"/>
    <mergeCell ref="O53:O56"/>
    <mergeCell ref="P53:P56"/>
    <mergeCell ref="Q53:Q56"/>
    <mergeCell ref="R53:R56"/>
    <mergeCell ref="L53:L56"/>
    <mergeCell ref="M53:M56"/>
    <mergeCell ref="N57:N64"/>
    <mergeCell ref="O57:O64"/>
    <mergeCell ref="P57:P64"/>
    <mergeCell ref="Q57:Q64"/>
    <mergeCell ref="R57:R64"/>
    <mergeCell ref="L57:L64"/>
    <mergeCell ref="M57:M64"/>
    <mergeCell ref="A70:A77"/>
    <mergeCell ref="B70:B77"/>
    <mergeCell ref="C70:C77"/>
    <mergeCell ref="D70:D77"/>
    <mergeCell ref="E70:E77"/>
    <mergeCell ref="F65:F69"/>
    <mergeCell ref="G65:G69"/>
    <mergeCell ref="J65:J69"/>
    <mergeCell ref="K65:K69"/>
    <mergeCell ref="A65:A69"/>
    <mergeCell ref="B65:B69"/>
    <mergeCell ref="C65:C69"/>
    <mergeCell ref="D65:D69"/>
    <mergeCell ref="E65:E69"/>
    <mergeCell ref="F70:F77"/>
    <mergeCell ref="G70:G77"/>
    <mergeCell ref="J70:J77"/>
    <mergeCell ref="K70:K77"/>
    <mergeCell ref="N65:N69"/>
    <mergeCell ref="O65:O69"/>
    <mergeCell ref="P65:P69"/>
    <mergeCell ref="Q65:Q69"/>
    <mergeCell ref="R65:R69"/>
    <mergeCell ref="L65:L69"/>
    <mergeCell ref="M65:M69"/>
    <mergeCell ref="N70:N77"/>
    <mergeCell ref="O70:O77"/>
    <mergeCell ref="P70:P77"/>
    <mergeCell ref="Q70:Q77"/>
    <mergeCell ref="R70:R77"/>
    <mergeCell ref="L70:L77"/>
    <mergeCell ref="M70:M77"/>
    <mergeCell ref="Q78:Q81"/>
    <mergeCell ref="R78:R81"/>
    <mergeCell ref="A82:A86"/>
    <mergeCell ref="B82:B86"/>
    <mergeCell ref="C82:C86"/>
    <mergeCell ref="D82:D86"/>
    <mergeCell ref="E82:E86"/>
    <mergeCell ref="F78:F81"/>
    <mergeCell ref="G78:G81"/>
    <mergeCell ref="J78:J81"/>
    <mergeCell ref="K78:K81"/>
    <mergeCell ref="L78:L81"/>
    <mergeCell ref="M78:M81"/>
    <mergeCell ref="N82:N86"/>
    <mergeCell ref="O82:O86"/>
    <mergeCell ref="P82:P86"/>
    <mergeCell ref="Q82:Q86"/>
    <mergeCell ref="R82:R86"/>
    <mergeCell ref="A78:A81"/>
    <mergeCell ref="B78:B81"/>
    <mergeCell ref="C78:C81"/>
    <mergeCell ref="D78:D81"/>
    <mergeCell ref="E78:E81"/>
    <mergeCell ref="M88:N88"/>
    <mergeCell ref="O88:P88"/>
    <mergeCell ref="F82:F86"/>
    <mergeCell ref="G82:G86"/>
    <mergeCell ref="J82:J86"/>
    <mergeCell ref="K82:K86"/>
    <mergeCell ref="L82:L86"/>
    <mergeCell ref="M82:M86"/>
    <mergeCell ref="N78:N81"/>
    <mergeCell ref="O78:O81"/>
    <mergeCell ref="P78:P8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50"/>
  <sheetViews>
    <sheetView zoomScale="70" zoomScaleNormal="70" workbookViewId="0">
      <selection activeCell="J10" sqref="J10"/>
    </sheetView>
  </sheetViews>
  <sheetFormatPr defaultRowHeight="15" x14ac:dyDescent="0.25"/>
  <cols>
    <col min="1" max="1" width="5.28515625" customWidth="1"/>
    <col min="4" max="4" width="9.42578125" customWidth="1"/>
    <col min="5" max="5" width="35.7109375" customWidth="1"/>
    <col min="6" max="6" width="43.7109375" customWidth="1"/>
    <col min="7" max="7" width="24.5703125" customWidth="1"/>
    <col min="8" max="8" width="20.140625" customWidth="1"/>
    <col min="9" max="9" width="9" customWidth="1"/>
    <col min="10" max="10" width="46.85546875" customWidth="1"/>
    <col min="11" max="11" width="11.28515625" customWidth="1"/>
    <col min="13" max="13" width="13.140625" customWidth="1"/>
    <col min="14" max="14" width="19" customWidth="1"/>
    <col min="15" max="15" width="14.42578125" customWidth="1"/>
    <col min="16" max="16" width="13.28515625" customWidth="1"/>
    <col min="17" max="17" width="22.5703125" customWidth="1"/>
    <col min="18" max="18" width="22.42578125" customWidth="1"/>
    <col min="19" max="20" width="10.85546875" bestFit="1" customWidth="1"/>
  </cols>
  <sheetData>
    <row r="2" spans="1:18" x14ac:dyDescent="0.25">
      <c r="A2" s="91" t="s">
        <v>3456</v>
      </c>
    </row>
    <row r="4" spans="1:18" s="118" customFormat="1" ht="40.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2922</v>
      </c>
      <c r="P4" s="786"/>
      <c r="Q4" s="782" t="s">
        <v>12</v>
      </c>
      <c r="R4" s="784" t="s">
        <v>13</v>
      </c>
    </row>
    <row r="5" spans="1:18" s="118" customFormat="1" ht="27.75" customHeight="1" x14ac:dyDescent="0.25">
      <c r="A5" s="783"/>
      <c r="B5" s="785"/>
      <c r="C5" s="785"/>
      <c r="D5" s="785"/>
      <c r="E5" s="783"/>
      <c r="F5" s="783"/>
      <c r="G5" s="783"/>
      <c r="H5" s="467" t="s">
        <v>14</v>
      </c>
      <c r="I5" s="467" t="s">
        <v>15</v>
      </c>
      <c r="J5" s="783"/>
      <c r="K5" s="468">
        <v>2018</v>
      </c>
      <c r="L5" s="468">
        <v>2019</v>
      </c>
      <c r="M5" s="471">
        <v>2018</v>
      </c>
      <c r="N5" s="469">
        <v>2019</v>
      </c>
      <c r="O5" s="471">
        <v>2018</v>
      </c>
      <c r="P5" s="469">
        <v>2019</v>
      </c>
      <c r="Q5" s="783"/>
      <c r="R5" s="785"/>
    </row>
    <row r="6" spans="1:18" s="118" customFormat="1" ht="20.25" customHeight="1" x14ac:dyDescent="0.25">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row>
    <row r="7" spans="1:18" s="548" customFormat="1" ht="42.75" customHeight="1" x14ac:dyDescent="0.25">
      <c r="A7" s="743">
        <v>1</v>
      </c>
      <c r="B7" s="807">
        <v>1</v>
      </c>
      <c r="C7" s="719">
        <v>5</v>
      </c>
      <c r="D7" s="725">
        <v>4</v>
      </c>
      <c r="E7" s="799" t="s">
        <v>1060</v>
      </c>
      <c r="F7" s="725" t="s">
        <v>1061</v>
      </c>
      <c r="G7" s="725" t="s">
        <v>379</v>
      </c>
      <c r="H7" s="725" t="s">
        <v>1062</v>
      </c>
      <c r="I7" s="719">
        <v>2</v>
      </c>
      <c r="J7" s="799" t="s">
        <v>1063</v>
      </c>
      <c r="K7" s="800" t="s">
        <v>105</v>
      </c>
      <c r="L7" s="802"/>
      <c r="M7" s="716">
        <v>20000</v>
      </c>
      <c r="N7" s="803"/>
      <c r="O7" s="805">
        <v>20000</v>
      </c>
      <c r="P7" s="802"/>
      <c r="Q7" s="725" t="s">
        <v>1064</v>
      </c>
      <c r="R7" s="725" t="s">
        <v>1065</v>
      </c>
    </row>
    <row r="8" spans="1:18" s="278" customFormat="1" ht="5.25" customHeight="1" x14ac:dyDescent="0.25">
      <c r="A8" s="806"/>
      <c r="B8" s="807"/>
      <c r="C8" s="719"/>
      <c r="D8" s="725"/>
      <c r="E8" s="799"/>
      <c r="F8" s="725"/>
      <c r="G8" s="725"/>
      <c r="H8" s="725"/>
      <c r="I8" s="719"/>
      <c r="J8" s="799"/>
      <c r="K8" s="801"/>
      <c r="L8" s="802"/>
      <c r="M8" s="718"/>
      <c r="N8" s="804"/>
      <c r="O8" s="805"/>
      <c r="P8" s="802"/>
      <c r="Q8" s="725"/>
      <c r="R8" s="725"/>
    </row>
    <row r="9" spans="1:18" s="548" customFormat="1" ht="90.75" customHeight="1" x14ac:dyDescent="0.25">
      <c r="A9" s="544">
        <v>2</v>
      </c>
      <c r="B9" s="544">
        <v>1</v>
      </c>
      <c r="C9" s="519">
        <v>1</v>
      </c>
      <c r="D9" s="519">
        <v>6</v>
      </c>
      <c r="E9" s="544" t="s">
        <v>1066</v>
      </c>
      <c r="F9" s="519" t="s">
        <v>1067</v>
      </c>
      <c r="G9" s="519" t="s">
        <v>62</v>
      </c>
      <c r="H9" s="519" t="s">
        <v>1068</v>
      </c>
      <c r="I9" s="519">
        <v>15</v>
      </c>
      <c r="J9" s="544" t="s">
        <v>1069</v>
      </c>
      <c r="K9" s="519" t="s">
        <v>719</v>
      </c>
      <c r="L9" s="545"/>
      <c r="M9" s="547">
        <v>22100</v>
      </c>
      <c r="N9" s="546"/>
      <c r="O9" s="547">
        <v>22100</v>
      </c>
      <c r="P9" s="545"/>
      <c r="Q9" s="519" t="s">
        <v>1064</v>
      </c>
      <c r="R9" s="519" t="s">
        <v>1065</v>
      </c>
    </row>
    <row r="10" spans="1:18" s="548" customFormat="1" ht="81" customHeight="1" x14ac:dyDescent="0.25">
      <c r="A10" s="549">
        <v>3</v>
      </c>
      <c r="B10" s="544">
        <v>1</v>
      </c>
      <c r="C10" s="519">
        <v>1</v>
      </c>
      <c r="D10" s="519">
        <v>6</v>
      </c>
      <c r="E10" s="544" t="s">
        <v>1070</v>
      </c>
      <c r="F10" s="519" t="s">
        <v>1067</v>
      </c>
      <c r="G10" s="519" t="s">
        <v>62</v>
      </c>
      <c r="H10" s="519" t="s">
        <v>627</v>
      </c>
      <c r="I10" s="546">
        <v>15</v>
      </c>
      <c r="J10" s="544" t="s">
        <v>1071</v>
      </c>
      <c r="K10" s="546" t="s">
        <v>99</v>
      </c>
      <c r="L10" s="550"/>
      <c r="M10" s="547">
        <v>18500</v>
      </c>
      <c r="N10" s="519"/>
      <c r="O10" s="547">
        <v>18500</v>
      </c>
      <c r="P10" s="550"/>
      <c r="Q10" s="519" t="s">
        <v>1064</v>
      </c>
      <c r="R10" s="519" t="s">
        <v>1065</v>
      </c>
    </row>
    <row r="11" spans="1:18" s="548" customFormat="1" ht="69.75" customHeight="1" x14ac:dyDescent="0.25">
      <c r="A11" s="519">
        <v>4</v>
      </c>
      <c r="B11" s="519">
        <v>3</v>
      </c>
      <c r="C11" s="519">
        <v>1</v>
      </c>
      <c r="D11" s="519">
        <v>6</v>
      </c>
      <c r="E11" s="519" t="s">
        <v>1072</v>
      </c>
      <c r="F11" s="519" t="s">
        <v>1073</v>
      </c>
      <c r="G11" s="519" t="s">
        <v>1074</v>
      </c>
      <c r="H11" s="519" t="s">
        <v>1075</v>
      </c>
      <c r="I11" s="546">
        <v>180</v>
      </c>
      <c r="J11" s="519" t="s">
        <v>1076</v>
      </c>
      <c r="K11" s="519" t="s">
        <v>130</v>
      </c>
      <c r="L11" s="550"/>
      <c r="M11" s="547">
        <v>24400</v>
      </c>
      <c r="N11" s="520"/>
      <c r="O11" s="547">
        <v>24400</v>
      </c>
      <c r="P11" s="550"/>
      <c r="Q11" s="519" t="s">
        <v>1064</v>
      </c>
      <c r="R11" s="519" t="s">
        <v>1065</v>
      </c>
    </row>
    <row r="12" spans="1:18" s="275" customFormat="1" ht="98.25" customHeight="1" x14ac:dyDescent="0.25">
      <c r="A12" s="280">
        <v>5</v>
      </c>
      <c r="B12" s="281">
        <v>3</v>
      </c>
      <c r="C12" s="280">
        <v>1</v>
      </c>
      <c r="D12" s="280">
        <v>6</v>
      </c>
      <c r="E12" s="281" t="s">
        <v>1077</v>
      </c>
      <c r="F12" s="280" t="s">
        <v>1078</v>
      </c>
      <c r="G12" s="280" t="s">
        <v>1079</v>
      </c>
      <c r="H12" s="280" t="s">
        <v>1080</v>
      </c>
      <c r="I12" s="282">
        <v>1</v>
      </c>
      <c r="J12" s="281" t="s">
        <v>1081</v>
      </c>
      <c r="K12" s="283" t="s">
        <v>40</v>
      </c>
      <c r="L12" s="284"/>
      <c r="M12" s="277">
        <v>45000</v>
      </c>
      <c r="N12" s="232"/>
      <c r="O12" s="277">
        <v>45000</v>
      </c>
      <c r="P12" s="284"/>
      <c r="Q12" s="280" t="s">
        <v>1064</v>
      </c>
      <c r="R12" s="280" t="s">
        <v>1065</v>
      </c>
    </row>
    <row r="13" spans="1:18" s="275" customFormat="1" ht="98.25" customHeight="1" x14ac:dyDescent="0.25">
      <c r="A13" s="232">
        <v>6</v>
      </c>
      <c r="B13" s="281">
        <v>3</v>
      </c>
      <c r="C13" s="280">
        <v>1</v>
      </c>
      <c r="D13" s="280">
        <v>6</v>
      </c>
      <c r="E13" s="281" t="s">
        <v>1082</v>
      </c>
      <c r="F13" s="280" t="s">
        <v>1083</v>
      </c>
      <c r="G13" s="280" t="s">
        <v>1084</v>
      </c>
      <c r="H13" s="280" t="s">
        <v>1085</v>
      </c>
      <c r="I13" s="280">
        <v>10</v>
      </c>
      <c r="J13" s="281" t="s">
        <v>1086</v>
      </c>
      <c r="K13" s="280" t="s">
        <v>466</v>
      </c>
      <c r="L13" s="284"/>
      <c r="M13" s="285">
        <v>35000</v>
      </c>
      <c r="N13" s="280"/>
      <c r="O13" s="285">
        <v>35000</v>
      </c>
      <c r="P13" s="284"/>
      <c r="Q13" s="280" t="s">
        <v>1064</v>
      </c>
      <c r="R13" s="280" t="s">
        <v>1065</v>
      </c>
    </row>
    <row r="14" spans="1:18" s="548" customFormat="1" ht="42" customHeight="1" x14ac:dyDescent="0.25">
      <c r="A14" s="519">
        <v>7</v>
      </c>
      <c r="B14" s="544">
        <v>1</v>
      </c>
      <c r="C14" s="519">
        <v>1</v>
      </c>
      <c r="D14" s="519">
        <v>6</v>
      </c>
      <c r="E14" s="544" t="s">
        <v>1087</v>
      </c>
      <c r="F14" s="519" t="s">
        <v>1088</v>
      </c>
      <c r="G14" s="519" t="s">
        <v>781</v>
      </c>
      <c r="H14" s="519" t="s">
        <v>1089</v>
      </c>
      <c r="I14" s="519">
        <v>1</v>
      </c>
      <c r="J14" s="544" t="s">
        <v>1091</v>
      </c>
      <c r="K14" s="546" t="s">
        <v>105</v>
      </c>
      <c r="L14" s="550"/>
      <c r="M14" s="286">
        <v>15000</v>
      </c>
      <c r="N14" s="519"/>
      <c r="O14" s="286">
        <v>15000</v>
      </c>
      <c r="P14" s="550"/>
      <c r="Q14" s="519" t="s">
        <v>1064</v>
      </c>
      <c r="R14" s="519" t="s">
        <v>1065</v>
      </c>
    </row>
    <row r="15" spans="1:18" s="548" customFormat="1" ht="78" customHeight="1" x14ac:dyDescent="0.25">
      <c r="A15" s="519">
        <v>8</v>
      </c>
      <c r="B15" s="519">
        <v>1</v>
      </c>
      <c r="C15" s="519">
        <v>1</v>
      </c>
      <c r="D15" s="519">
        <v>9</v>
      </c>
      <c r="E15" s="519" t="s">
        <v>1092</v>
      </c>
      <c r="F15" s="519" t="s">
        <v>1093</v>
      </c>
      <c r="G15" s="519" t="s">
        <v>1094</v>
      </c>
      <c r="H15" s="519" t="s">
        <v>1095</v>
      </c>
      <c r="I15" s="546">
        <v>2</v>
      </c>
      <c r="J15" s="519" t="s">
        <v>1086</v>
      </c>
      <c r="K15" s="546" t="s">
        <v>136</v>
      </c>
      <c r="L15" s="550"/>
      <c r="M15" s="547">
        <v>17100</v>
      </c>
      <c r="N15" s="519"/>
      <c r="O15" s="547">
        <v>17100</v>
      </c>
      <c r="P15" s="550"/>
      <c r="Q15" s="519" t="s">
        <v>1064</v>
      </c>
      <c r="R15" s="519" t="s">
        <v>1065</v>
      </c>
    </row>
    <row r="16" spans="1:18" s="548" customFormat="1" ht="43.5" customHeight="1" x14ac:dyDescent="0.25">
      <c r="A16" s="519">
        <v>9</v>
      </c>
      <c r="B16" s="519">
        <v>6</v>
      </c>
      <c r="C16" s="519">
        <v>1</v>
      </c>
      <c r="D16" s="519">
        <v>9</v>
      </c>
      <c r="E16" s="519" t="s">
        <v>1096</v>
      </c>
      <c r="F16" s="519" t="s">
        <v>1097</v>
      </c>
      <c r="G16" s="519" t="s">
        <v>319</v>
      </c>
      <c r="H16" s="519" t="s">
        <v>1075</v>
      </c>
      <c r="I16" s="519">
        <v>100</v>
      </c>
      <c r="J16" s="519" t="s">
        <v>1081</v>
      </c>
      <c r="K16" s="546" t="s">
        <v>146</v>
      </c>
      <c r="L16" s="550"/>
      <c r="M16" s="547">
        <v>6100</v>
      </c>
      <c r="N16" s="546"/>
      <c r="O16" s="547">
        <v>6100</v>
      </c>
      <c r="P16" s="550"/>
      <c r="Q16" s="519" t="s">
        <v>1064</v>
      </c>
      <c r="R16" s="519" t="s">
        <v>1065</v>
      </c>
    </row>
    <row r="17" spans="1:20" s="11" customFormat="1" ht="54.75" customHeight="1" x14ac:dyDescent="0.25">
      <c r="A17" s="519">
        <v>10</v>
      </c>
      <c r="B17" s="519">
        <v>6</v>
      </c>
      <c r="C17" s="519">
        <v>1</v>
      </c>
      <c r="D17" s="519">
        <v>9</v>
      </c>
      <c r="E17" s="519" t="s">
        <v>1098</v>
      </c>
      <c r="F17" s="519" t="s">
        <v>1099</v>
      </c>
      <c r="G17" s="519" t="s">
        <v>319</v>
      </c>
      <c r="H17" s="519" t="s">
        <v>1100</v>
      </c>
      <c r="I17" s="519">
        <v>1</v>
      </c>
      <c r="J17" s="519" t="s">
        <v>1081</v>
      </c>
      <c r="K17" s="546" t="s">
        <v>99</v>
      </c>
      <c r="L17" s="519"/>
      <c r="M17" s="286">
        <v>12000</v>
      </c>
      <c r="N17" s="519"/>
      <c r="O17" s="286">
        <v>12000</v>
      </c>
      <c r="P17" s="550"/>
      <c r="Q17" s="519" t="s">
        <v>1064</v>
      </c>
      <c r="R17" s="519" t="s">
        <v>1065</v>
      </c>
    </row>
    <row r="18" spans="1:20" s="11" customFormat="1" ht="63.75" customHeight="1" x14ac:dyDescent="0.25">
      <c r="A18" s="516">
        <v>11</v>
      </c>
      <c r="B18" s="551">
        <v>1</v>
      </c>
      <c r="C18" s="518">
        <v>1</v>
      </c>
      <c r="D18" s="518">
        <v>9</v>
      </c>
      <c r="E18" s="519" t="s">
        <v>1101</v>
      </c>
      <c r="F18" s="551" t="s">
        <v>1102</v>
      </c>
      <c r="G18" s="518" t="s">
        <v>1103</v>
      </c>
      <c r="H18" s="552" t="s">
        <v>1105</v>
      </c>
      <c r="I18" s="552">
        <v>1</v>
      </c>
      <c r="J18" s="551" t="s">
        <v>1104</v>
      </c>
      <c r="K18" s="552" t="s">
        <v>105</v>
      </c>
      <c r="L18" s="550"/>
      <c r="M18" s="286">
        <v>20000</v>
      </c>
      <c r="N18" s="519"/>
      <c r="O18" s="286">
        <v>20000</v>
      </c>
      <c r="P18" s="550"/>
      <c r="Q18" s="518" t="s">
        <v>1064</v>
      </c>
      <c r="R18" s="518" t="s">
        <v>1065</v>
      </c>
      <c r="S18" s="10"/>
    </row>
    <row r="19" spans="1:20" s="11" customFormat="1" ht="126.75" customHeight="1" x14ac:dyDescent="0.25">
      <c r="A19" s="519">
        <v>12</v>
      </c>
      <c r="B19" s="519">
        <v>3</v>
      </c>
      <c r="C19" s="519">
        <v>1</v>
      </c>
      <c r="D19" s="519">
        <v>9</v>
      </c>
      <c r="E19" s="546" t="s">
        <v>1107</v>
      </c>
      <c r="F19" s="553" t="s">
        <v>1108</v>
      </c>
      <c r="G19" s="519" t="s">
        <v>1106</v>
      </c>
      <c r="H19" s="519" t="s">
        <v>1100</v>
      </c>
      <c r="I19" s="546">
        <v>5</v>
      </c>
      <c r="J19" s="546" t="s">
        <v>1081</v>
      </c>
      <c r="K19" s="519" t="s">
        <v>1090</v>
      </c>
      <c r="L19" s="554"/>
      <c r="M19" s="547">
        <v>44800</v>
      </c>
      <c r="N19" s="519"/>
      <c r="O19" s="547">
        <v>44800</v>
      </c>
      <c r="P19" s="554"/>
      <c r="Q19" s="519" t="s">
        <v>1064</v>
      </c>
      <c r="R19" s="519" t="s">
        <v>1065</v>
      </c>
      <c r="S19" s="10"/>
    </row>
    <row r="20" spans="1:20" s="177" customFormat="1" ht="63.75" customHeight="1" x14ac:dyDescent="0.25">
      <c r="A20" s="232">
        <v>13</v>
      </c>
      <c r="B20" s="232">
        <v>1</v>
      </c>
      <c r="C20" s="232">
        <v>3</v>
      </c>
      <c r="D20" s="232">
        <v>10</v>
      </c>
      <c r="E20" s="232" t="s">
        <v>1109</v>
      </c>
      <c r="F20" s="232" t="s">
        <v>1110</v>
      </c>
      <c r="G20" s="232" t="s">
        <v>1111</v>
      </c>
      <c r="H20" s="232" t="s">
        <v>627</v>
      </c>
      <c r="I20" s="232">
        <v>5000</v>
      </c>
      <c r="J20" s="232" t="s">
        <v>1081</v>
      </c>
      <c r="K20" s="232" t="s">
        <v>161</v>
      </c>
      <c r="L20" s="279"/>
      <c r="M20" s="277">
        <v>10000</v>
      </c>
      <c r="N20" s="232"/>
      <c r="O20" s="277">
        <v>10000</v>
      </c>
      <c r="P20" s="279"/>
      <c r="Q20" s="232" t="s">
        <v>1064</v>
      </c>
      <c r="R20" s="232" t="s">
        <v>1065</v>
      </c>
      <c r="S20" s="176"/>
    </row>
    <row r="21" spans="1:20" s="177" customFormat="1" ht="61.5" customHeight="1" x14ac:dyDescent="0.25">
      <c r="A21" s="232">
        <v>14</v>
      </c>
      <c r="B21" s="232">
        <v>1</v>
      </c>
      <c r="C21" s="232">
        <v>5</v>
      </c>
      <c r="D21" s="232">
        <v>11</v>
      </c>
      <c r="E21" s="232" t="s">
        <v>1112</v>
      </c>
      <c r="F21" s="232" t="s">
        <v>1113</v>
      </c>
      <c r="G21" s="232" t="s">
        <v>1114</v>
      </c>
      <c r="H21" s="232" t="s">
        <v>1075</v>
      </c>
      <c r="I21" s="276">
        <v>80</v>
      </c>
      <c r="J21" s="232" t="s">
        <v>1081</v>
      </c>
      <c r="K21" s="232" t="s">
        <v>1115</v>
      </c>
      <c r="L21" s="279"/>
      <c r="M21" s="277">
        <v>10000</v>
      </c>
      <c r="N21" s="232"/>
      <c r="O21" s="277">
        <v>10000</v>
      </c>
      <c r="P21" s="279"/>
      <c r="Q21" s="232" t="s">
        <v>1064</v>
      </c>
      <c r="R21" s="232" t="s">
        <v>1065</v>
      </c>
      <c r="S21" s="176"/>
    </row>
    <row r="22" spans="1:20" s="11" customFormat="1" ht="70.5" customHeight="1" x14ac:dyDescent="0.25">
      <c r="A22" s="519">
        <v>15</v>
      </c>
      <c r="B22" s="519">
        <v>1</v>
      </c>
      <c r="C22" s="519">
        <v>2</v>
      </c>
      <c r="D22" s="519">
        <v>12</v>
      </c>
      <c r="E22" s="519" t="s">
        <v>1116</v>
      </c>
      <c r="F22" s="519" t="s">
        <v>1117</v>
      </c>
      <c r="G22" s="519" t="s">
        <v>1118</v>
      </c>
      <c r="H22" s="519" t="s">
        <v>510</v>
      </c>
      <c r="I22" s="519">
        <v>1500</v>
      </c>
      <c r="J22" s="519" t="s">
        <v>1104</v>
      </c>
      <c r="K22" s="546" t="s">
        <v>146</v>
      </c>
      <c r="L22" s="550"/>
      <c r="M22" s="547">
        <v>2000</v>
      </c>
      <c r="N22" s="519"/>
      <c r="O22" s="547">
        <v>2000</v>
      </c>
      <c r="P22" s="550"/>
      <c r="Q22" s="519" t="s">
        <v>1064</v>
      </c>
      <c r="R22" s="519" t="s">
        <v>1065</v>
      </c>
      <c r="S22" s="10"/>
    </row>
    <row r="23" spans="1:20" s="11" customFormat="1" ht="51" customHeight="1" x14ac:dyDescent="0.25">
      <c r="A23" s="516">
        <v>16</v>
      </c>
      <c r="B23" s="544">
        <v>1</v>
      </c>
      <c r="C23" s="519">
        <v>3</v>
      </c>
      <c r="D23" s="519">
        <v>13</v>
      </c>
      <c r="E23" s="544" t="s">
        <v>1119</v>
      </c>
      <c r="F23" s="519" t="s">
        <v>1120</v>
      </c>
      <c r="G23" s="519" t="s">
        <v>1121</v>
      </c>
      <c r="H23" s="519" t="s">
        <v>1122</v>
      </c>
      <c r="I23" s="519">
        <v>100</v>
      </c>
      <c r="J23" s="544" t="s">
        <v>1104</v>
      </c>
      <c r="K23" s="546" t="s">
        <v>105</v>
      </c>
      <c r="L23" s="522"/>
      <c r="M23" s="547">
        <v>18000</v>
      </c>
      <c r="N23" s="550"/>
      <c r="O23" s="547">
        <v>18000</v>
      </c>
      <c r="P23" s="522"/>
      <c r="Q23" s="519" t="s">
        <v>1064</v>
      </c>
      <c r="R23" s="519" t="s">
        <v>1065</v>
      </c>
      <c r="S23" s="10"/>
    </row>
    <row r="24" spans="1:20" s="11" customFormat="1" ht="95.25" customHeight="1" x14ac:dyDescent="0.25">
      <c r="A24" s="516">
        <v>17</v>
      </c>
      <c r="B24" s="519">
        <v>6</v>
      </c>
      <c r="C24" s="519">
        <v>5</v>
      </c>
      <c r="D24" s="519">
        <v>4</v>
      </c>
      <c r="E24" s="519" t="s">
        <v>1123</v>
      </c>
      <c r="F24" s="519" t="s">
        <v>1124</v>
      </c>
      <c r="G24" s="519" t="s">
        <v>62</v>
      </c>
      <c r="H24" s="528" t="s">
        <v>1125</v>
      </c>
      <c r="I24" s="13" t="s">
        <v>1126</v>
      </c>
      <c r="J24" s="519" t="s">
        <v>1127</v>
      </c>
      <c r="K24" s="528" t="s">
        <v>1128</v>
      </c>
      <c r="L24" s="528"/>
      <c r="M24" s="547">
        <v>76250</v>
      </c>
      <c r="N24" s="555"/>
      <c r="O24" s="547">
        <v>76250</v>
      </c>
      <c r="P24" s="286"/>
      <c r="Q24" s="519" t="s">
        <v>1129</v>
      </c>
      <c r="R24" s="519" t="s">
        <v>1130</v>
      </c>
      <c r="S24" s="10"/>
    </row>
    <row r="25" spans="1:20" s="177" customFormat="1" ht="69.75" customHeight="1" x14ac:dyDescent="0.25">
      <c r="A25" s="205">
        <v>18</v>
      </c>
      <c r="B25" s="200">
        <v>6</v>
      </c>
      <c r="C25" s="200">
        <v>5</v>
      </c>
      <c r="D25" s="200">
        <v>4</v>
      </c>
      <c r="E25" s="200" t="s">
        <v>1131</v>
      </c>
      <c r="F25" s="200" t="s">
        <v>1132</v>
      </c>
      <c r="G25" s="200" t="s">
        <v>379</v>
      </c>
      <c r="H25" s="200" t="s">
        <v>1133</v>
      </c>
      <c r="I25" s="106" t="s">
        <v>1126</v>
      </c>
      <c r="J25" s="200" t="s">
        <v>1134</v>
      </c>
      <c r="K25" s="200" t="s">
        <v>1128</v>
      </c>
      <c r="L25" s="200"/>
      <c r="M25" s="219">
        <v>20100</v>
      </c>
      <c r="N25" s="165"/>
      <c r="O25" s="219">
        <v>20100</v>
      </c>
      <c r="P25" s="200"/>
      <c r="Q25" s="200" t="s">
        <v>1135</v>
      </c>
      <c r="R25" s="200" t="s">
        <v>1136</v>
      </c>
      <c r="S25" s="176"/>
      <c r="T25" s="287"/>
    </row>
    <row r="26" spans="1:20" s="177" customFormat="1" ht="93" customHeight="1" x14ac:dyDescent="0.25">
      <c r="A26" s="205">
        <v>19</v>
      </c>
      <c r="B26" s="200">
        <v>1</v>
      </c>
      <c r="C26" s="200">
        <v>1</v>
      </c>
      <c r="D26" s="200">
        <v>6</v>
      </c>
      <c r="E26" s="200" t="s">
        <v>1137</v>
      </c>
      <c r="F26" s="200" t="s">
        <v>1138</v>
      </c>
      <c r="G26" s="200" t="s">
        <v>143</v>
      </c>
      <c r="H26" s="200" t="s">
        <v>1139</v>
      </c>
      <c r="I26" s="106" t="s">
        <v>1140</v>
      </c>
      <c r="J26" s="200" t="s">
        <v>1141</v>
      </c>
      <c r="K26" s="200" t="s">
        <v>1128</v>
      </c>
      <c r="L26" s="200"/>
      <c r="M26" s="219">
        <v>14327</v>
      </c>
      <c r="N26" s="165"/>
      <c r="O26" s="219">
        <v>12792</v>
      </c>
      <c r="P26" s="200"/>
      <c r="Q26" s="200" t="s">
        <v>1142</v>
      </c>
      <c r="R26" s="200" t="s">
        <v>1143</v>
      </c>
      <c r="S26" s="176"/>
    </row>
    <row r="27" spans="1:20" s="177" customFormat="1" ht="131.25" customHeight="1" x14ac:dyDescent="0.25">
      <c r="A27" s="205">
        <v>20</v>
      </c>
      <c r="B27" s="200">
        <v>1</v>
      </c>
      <c r="C27" s="200">
        <v>1</v>
      </c>
      <c r="D27" s="200">
        <v>6</v>
      </c>
      <c r="E27" s="200" t="s">
        <v>1144</v>
      </c>
      <c r="F27" s="200" t="s">
        <v>1145</v>
      </c>
      <c r="G27" s="200" t="s">
        <v>1146</v>
      </c>
      <c r="H27" s="200" t="s">
        <v>1147</v>
      </c>
      <c r="I27" s="106" t="s">
        <v>1148</v>
      </c>
      <c r="J27" s="200" t="s">
        <v>1149</v>
      </c>
      <c r="K27" s="200" t="s">
        <v>130</v>
      </c>
      <c r="L27" s="200"/>
      <c r="M27" s="219">
        <v>54187.05</v>
      </c>
      <c r="N27" s="165"/>
      <c r="O27" s="219">
        <v>49180.95</v>
      </c>
      <c r="P27" s="200"/>
      <c r="Q27" s="200" t="s">
        <v>1150</v>
      </c>
      <c r="R27" s="200" t="s">
        <v>1151</v>
      </c>
      <c r="S27" s="176"/>
      <c r="T27" s="287"/>
    </row>
    <row r="28" spans="1:20" s="177" customFormat="1" ht="90" customHeight="1" x14ac:dyDescent="0.25">
      <c r="A28" s="205">
        <v>21</v>
      </c>
      <c r="B28" s="200">
        <v>6</v>
      </c>
      <c r="C28" s="200">
        <v>1</v>
      </c>
      <c r="D28" s="200">
        <v>6</v>
      </c>
      <c r="E28" s="200" t="s">
        <v>1152</v>
      </c>
      <c r="F28" s="200" t="s">
        <v>1153</v>
      </c>
      <c r="G28" s="200" t="s">
        <v>143</v>
      </c>
      <c r="H28" s="200" t="s">
        <v>1139</v>
      </c>
      <c r="I28" s="106" t="s">
        <v>1154</v>
      </c>
      <c r="J28" s="200" t="s">
        <v>1155</v>
      </c>
      <c r="K28" s="200" t="s">
        <v>136</v>
      </c>
      <c r="L28" s="200"/>
      <c r="M28" s="219">
        <v>10760</v>
      </c>
      <c r="N28" s="165"/>
      <c r="O28" s="219">
        <v>9760</v>
      </c>
      <c r="P28" s="200"/>
      <c r="Q28" s="200" t="s">
        <v>1156</v>
      </c>
      <c r="R28" s="200" t="s">
        <v>1157</v>
      </c>
      <c r="S28" s="176"/>
      <c r="T28" s="287"/>
    </row>
    <row r="29" spans="1:20" s="177" customFormat="1" ht="58.5" customHeight="1" x14ac:dyDescent="0.25">
      <c r="A29" s="205">
        <v>22</v>
      </c>
      <c r="B29" s="200">
        <v>1</v>
      </c>
      <c r="C29" s="200">
        <v>1</v>
      </c>
      <c r="D29" s="200">
        <v>6</v>
      </c>
      <c r="E29" s="200" t="s">
        <v>1158</v>
      </c>
      <c r="F29" s="200" t="s">
        <v>1159</v>
      </c>
      <c r="G29" s="200" t="s">
        <v>62</v>
      </c>
      <c r="H29" s="200" t="s">
        <v>1125</v>
      </c>
      <c r="I29" s="106" t="s">
        <v>1160</v>
      </c>
      <c r="J29" s="200" t="s">
        <v>1161</v>
      </c>
      <c r="K29" s="200" t="s">
        <v>161</v>
      </c>
      <c r="L29" s="200"/>
      <c r="M29" s="221">
        <v>9000.09</v>
      </c>
      <c r="N29" s="165"/>
      <c r="O29" s="219">
        <v>7500.09</v>
      </c>
      <c r="P29" s="200"/>
      <c r="Q29" s="200" t="s">
        <v>1162</v>
      </c>
      <c r="R29" s="200" t="s">
        <v>1163</v>
      </c>
      <c r="S29" s="176"/>
    </row>
    <row r="30" spans="1:20" s="177" customFormat="1" ht="93.75" customHeight="1" x14ac:dyDescent="0.25">
      <c r="A30" s="205">
        <v>23</v>
      </c>
      <c r="B30" s="200">
        <v>1</v>
      </c>
      <c r="C30" s="200">
        <v>1</v>
      </c>
      <c r="D30" s="200">
        <v>6</v>
      </c>
      <c r="E30" s="200" t="s">
        <v>1164</v>
      </c>
      <c r="F30" s="200" t="s">
        <v>1165</v>
      </c>
      <c r="G30" s="200" t="s">
        <v>62</v>
      </c>
      <c r="H30" s="200" t="s">
        <v>1125</v>
      </c>
      <c r="I30" s="106" t="s">
        <v>1166</v>
      </c>
      <c r="J30" s="200" t="s">
        <v>1167</v>
      </c>
      <c r="K30" s="200" t="s">
        <v>99</v>
      </c>
      <c r="L30" s="200"/>
      <c r="M30" s="219">
        <v>25630.49</v>
      </c>
      <c r="N30" s="165"/>
      <c r="O30" s="219">
        <v>25630.49</v>
      </c>
      <c r="P30" s="200"/>
      <c r="Q30" s="200" t="s">
        <v>1168</v>
      </c>
      <c r="R30" s="200" t="s">
        <v>1169</v>
      </c>
      <c r="S30" s="176"/>
    </row>
    <row r="31" spans="1:20" s="177" customFormat="1" ht="105.75" customHeight="1" x14ac:dyDescent="0.25">
      <c r="A31" s="205">
        <v>24</v>
      </c>
      <c r="B31" s="200">
        <v>2</v>
      </c>
      <c r="C31" s="200">
        <v>1</v>
      </c>
      <c r="D31" s="200">
        <v>6</v>
      </c>
      <c r="E31" s="200" t="s">
        <v>1170</v>
      </c>
      <c r="F31" s="200" t="s">
        <v>1171</v>
      </c>
      <c r="G31" s="200" t="s">
        <v>62</v>
      </c>
      <c r="H31" s="200" t="s">
        <v>1125</v>
      </c>
      <c r="I31" s="106" t="s">
        <v>1172</v>
      </c>
      <c r="J31" s="200" t="s">
        <v>1173</v>
      </c>
      <c r="K31" s="200" t="s">
        <v>130</v>
      </c>
      <c r="L31" s="200"/>
      <c r="M31" s="219">
        <v>30017.8</v>
      </c>
      <c r="N31" s="165"/>
      <c r="O31" s="219">
        <v>27172.799999999999</v>
      </c>
      <c r="P31" s="200"/>
      <c r="Q31" s="200" t="s">
        <v>1174</v>
      </c>
      <c r="R31" s="200" t="s">
        <v>1175</v>
      </c>
      <c r="S31" s="176"/>
    </row>
    <row r="32" spans="1:20" s="177" customFormat="1" ht="72.75" customHeight="1" x14ac:dyDescent="0.25">
      <c r="A32" s="205">
        <v>25</v>
      </c>
      <c r="B32" s="200">
        <v>6</v>
      </c>
      <c r="C32" s="200">
        <v>1</v>
      </c>
      <c r="D32" s="200">
        <v>9</v>
      </c>
      <c r="E32" s="200" t="s">
        <v>1176</v>
      </c>
      <c r="F32" s="200" t="s">
        <v>1177</v>
      </c>
      <c r="G32" s="200" t="s">
        <v>379</v>
      </c>
      <c r="H32" s="200" t="s">
        <v>1133</v>
      </c>
      <c r="I32" s="106" t="s">
        <v>1166</v>
      </c>
      <c r="J32" s="200" t="s">
        <v>1178</v>
      </c>
      <c r="K32" s="200" t="s">
        <v>161</v>
      </c>
      <c r="L32" s="200"/>
      <c r="M32" s="219">
        <v>15000</v>
      </c>
      <c r="N32" s="165"/>
      <c r="O32" s="219">
        <v>13500</v>
      </c>
      <c r="P32" s="200"/>
      <c r="Q32" s="200" t="s">
        <v>1179</v>
      </c>
      <c r="R32" s="200" t="s">
        <v>1180</v>
      </c>
      <c r="S32" s="176"/>
    </row>
    <row r="33" spans="1:19" s="177" customFormat="1" ht="80.25" customHeight="1" x14ac:dyDescent="0.25">
      <c r="A33" s="205">
        <v>26</v>
      </c>
      <c r="B33" s="200">
        <v>1</v>
      </c>
      <c r="C33" s="200">
        <v>1</v>
      </c>
      <c r="D33" s="200">
        <v>9</v>
      </c>
      <c r="E33" s="200" t="s">
        <v>1181</v>
      </c>
      <c r="F33" s="200" t="s">
        <v>1182</v>
      </c>
      <c r="G33" s="200" t="s">
        <v>1183</v>
      </c>
      <c r="H33" s="200" t="s">
        <v>1184</v>
      </c>
      <c r="I33" s="106" t="s">
        <v>1185</v>
      </c>
      <c r="J33" s="200" t="s">
        <v>1186</v>
      </c>
      <c r="K33" s="200" t="s">
        <v>719</v>
      </c>
      <c r="L33" s="200"/>
      <c r="M33" s="219">
        <v>12000</v>
      </c>
      <c r="N33" s="165"/>
      <c r="O33" s="219">
        <v>10800</v>
      </c>
      <c r="P33" s="200"/>
      <c r="Q33" s="200" t="s">
        <v>1179</v>
      </c>
      <c r="R33" s="200" t="s">
        <v>1180</v>
      </c>
      <c r="S33" s="176"/>
    </row>
    <row r="34" spans="1:19" s="118" customFormat="1" ht="120" customHeight="1" x14ac:dyDescent="0.25">
      <c r="A34" s="205">
        <v>27</v>
      </c>
      <c r="B34" s="200">
        <v>1</v>
      </c>
      <c r="C34" s="200">
        <v>1</v>
      </c>
      <c r="D34" s="200">
        <v>9</v>
      </c>
      <c r="E34" s="200" t="s">
        <v>1187</v>
      </c>
      <c r="F34" s="200" t="s">
        <v>1188</v>
      </c>
      <c r="G34" s="200" t="s">
        <v>1189</v>
      </c>
      <c r="H34" s="200" t="s">
        <v>1190</v>
      </c>
      <c r="I34" s="106" t="s">
        <v>1191</v>
      </c>
      <c r="J34" s="200" t="s">
        <v>1192</v>
      </c>
      <c r="K34" s="200" t="s">
        <v>99</v>
      </c>
      <c r="L34" s="200"/>
      <c r="M34" s="219">
        <v>23964.87</v>
      </c>
      <c r="N34" s="165"/>
      <c r="O34" s="219">
        <v>19664.87</v>
      </c>
      <c r="P34" s="200"/>
      <c r="Q34" s="200" t="s">
        <v>1193</v>
      </c>
      <c r="R34" s="200" t="s">
        <v>1194</v>
      </c>
    </row>
    <row r="35" spans="1:19" s="118" customFormat="1" ht="108.75" customHeight="1" x14ac:dyDescent="0.25">
      <c r="A35" s="205">
        <v>28</v>
      </c>
      <c r="B35" s="200">
        <v>6</v>
      </c>
      <c r="C35" s="200">
        <v>1</v>
      </c>
      <c r="D35" s="200">
        <v>9</v>
      </c>
      <c r="E35" s="200" t="s">
        <v>1195</v>
      </c>
      <c r="F35" s="200" t="s">
        <v>1196</v>
      </c>
      <c r="G35" s="200" t="s">
        <v>379</v>
      </c>
      <c r="H35" s="200" t="s">
        <v>1133</v>
      </c>
      <c r="I35" s="106" t="s">
        <v>1166</v>
      </c>
      <c r="J35" s="200" t="s">
        <v>1197</v>
      </c>
      <c r="K35" s="200" t="s">
        <v>146</v>
      </c>
      <c r="L35" s="200"/>
      <c r="M35" s="219">
        <v>15000</v>
      </c>
      <c r="N35" s="165"/>
      <c r="O35" s="219">
        <v>13500</v>
      </c>
      <c r="P35" s="200"/>
      <c r="Q35" s="200" t="s">
        <v>1179</v>
      </c>
      <c r="R35" s="200" t="s">
        <v>1180</v>
      </c>
    </row>
    <row r="36" spans="1:19" s="11" customFormat="1" ht="63" customHeight="1" x14ac:dyDescent="0.25">
      <c r="A36" s="516">
        <v>29</v>
      </c>
      <c r="B36" s="519">
        <v>1</v>
      </c>
      <c r="C36" s="519">
        <v>1</v>
      </c>
      <c r="D36" s="519">
        <v>9</v>
      </c>
      <c r="E36" s="519" t="s">
        <v>1198</v>
      </c>
      <c r="F36" s="519" t="s">
        <v>1159</v>
      </c>
      <c r="G36" s="519" t="s">
        <v>62</v>
      </c>
      <c r="H36" s="519" t="s">
        <v>1125</v>
      </c>
      <c r="I36" s="13" t="s">
        <v>1166</v>
      </c>
      <c r="J36" s="519" t="s">
        <v>1199</v>
      </c>
      <c r="K36" s="519" t="s">
        <v>266</v>
      </c>
      <c r="L36" s="519"/>
      <c r="M36" s="547">
        <v>32175</v>
      </c>
      <c r="N36" s="555"/>
      <c r="O36" s="547">
        <v>26435</v>
      </c>
      <c r="P36" s="519"/>
      <c r="Q36" s="519" t="s">
        <v>1162</v>
      </c>
      <c r="R36" s="519" t="s">
        <v>1163</v>
      </c>
    </row>
    <row r="37" spans="1:19" s="118" customFormat="1" ht="77.25" customHeight="1" x14ac:dyDescent="0.25">
      <c r="A37" s="205">
        <v>30</v>
      </c>
      <c r="B37" s="200">
        <v>1</v>
      </c>
      <c r="C37" s="200">
        <v>1</v>
      </c>
      <c r="D37" s="200">
        <v>9</v>
      </c>
      <c r="E37" s="200" t="s">
        <v>1200</v>
      </c>
      <c r="F37" s="200" t="s">
        <v>1201</v>
      </c>
      <c r="G37" s="200" t="s">
        <v>224</v>
      </c>
      <c r="H37" s="200" t="s">
        <v>1202</v>
      </c>
      <c r="I37" s="106" t="s">
        <v>1160</v>
      </c>
      <c r="J37" s="200" t="s">
        <v>1203</v>
      </c>
      <c r="K37" s="200" t="s">
        <v>161</v>
      </c>
      <c r="L37" s="200"/>
      <c r="M37" s="219">
        <v>11055</v>
      </c>
      <c r="N37" s="165"/>
      <c r="O37" s="219">
        <v>9919</v>
      </c>
      <c r="P37" s="200"/>
      <c r="Q37" s="200" t="s">
        <v>1174</v>
      </c>
      <c r="R37" s="200" t="s">
        <v>1204</v>
      </c>
    </row>
    <row r="38" spans="1:19" s="118" customFormat="1" ht="68.25" customHeight="1" x14ac:dyDescent="0.25">
      <c r="A38" s="205">
        <v>31</v>
      </c>
      <c r="B38" s="200">
        <v>6</v>
      </c>
      <c r="C38" s="200">
        <v>1</v>
      </c>
      <c r="D38" s="200">
        <v>9</v>
      </c>
      <c r="E38" s="200" t="s">
        <v>1205</v>
      </c>
      <c r="F38" s="200" t="s">
        <v>1206</v>
      </c>
      <c r="G38" s="200" t="s">
        <v>837</v>
      </c>
      <c r="H38" s="200" t="s">
        <v>1207</v>
      </c>
      <c r="I38" s="106" t="s">
        <v>1208</v>
      </c>
      <c r="J38" s="200" t="s">
        <v>1209</v>
      </c>
      <c r="K38" s="200" t="s">
        <v>99</v>
      </c>
      <c r="L38" s="200"/>
      <c r="M38" s="219">
        <v>29540</v>
      </c>
      <c r="N38" s="165"/>
      <c r="O38" s="288">
        <v>23900</v>
      </c>
      <c r="P38" s="200"/>
      <c r="Q38" s="200" t="s">
        <v>1162</v>
      </c>
      <c r="R38" s="200" t="s">
        <v>1163</v>
      </c>
    </row>
    <row r="39" spans="1:19" s="118" customFormat="1" ht="72" customHeight="1" x14ac:dyDescent="0.25">
      <c r="A39" s="205">
        <v>32</v>
      </c>
      <c r="B39" s="200">
        <v>6</v>
      </c>
      <c r="C39" s="200">
        <v>1</v>
      </c>
      <c r="D39" s="200">
        <v>9</v>
      </c>
      <c r="E39" s="200" t="s">
        <v>1210</v>
      </c>
      <c r="F39" s="200" t="s">
        <v>1211</v>
      </c>
      <c r="G39" s="200" t="s">
        <v>837</v>
      </c>
      <c r="H39" s="200" t="s">
        <v>1207</v>
      </c>
      <c r="I39" s="106" t="s">
        <v>1212</v>
      </c>
      <c r="J39" s="200" t="s">
        <v>1213</v>
      </c>
      <c r="K39" s="200" t="s">
        <v>99</v>
      </c>
      <c r="L39" s="200"/>
      <c r="M39" s="219">
        <v>20814</v>
      </c>
      <c r="N39" s="165"/>
      <c r="O39" s="219">
        <v>17814</v>
      </c>
      <c r="P39" s="200"/>
      <c r="Q39" s="200" t="s">
        <v>1214</v>
      </c>
      <c r="R39" s="200" t="s">
        <v>1215</v>
      </c>
    </row>
    <row r="40" spans="1:19" s="118" customFormat="1" ht="70.5" customHeight="1" x14ac:dyDescent="0.25">
      <c r="A40" s="205">
        <v>33</v>
      </c>
      <c r="B40" s="200">
        <v>6</v>
      </c>
      <c r="C40" s="200">
        <v>3</v>
      </c>
      <c r="D40" s="200">
        <v>10</v>
      </c>
      <c r="E40" s="200" t="s">
        <v>1216</v>
      </c>
      <c r="F40" s="200" t="s">
        <v>1217</v>
      </c>
      <c r="G40" s="200" t="s">
        <v>1218</v>
      </c>
      <c r="H40" s="200" t="s">
        <v>1219</v>
      </c>
      <c r="I40" s="106" t="s">
        <v>1212</v>
      </c>
      <c r="J40" s="200" t="s">
        <v>1220</v>
      </c>
      <c r="K40" s="200" t="s">
        <v>99</v>
      </c>
      <c r="L40" s="200"/>
      <c r="M40" s="219">
        <v>17240</v>
      </c>
      <c r="N40" s="165"/>
      <c r="O40" s="219">
        <v>15240</v>
      </c>
      <c r="P40" s="200"/>
      <c r="Q40" s="200" t="s">
        <v>1221</v>
      </c>
      <c r="R40" s="200" t="s">
        <v>1222</v>
      </c>
    </row>
    <row r="41" spans="1:19" s="118" customFormat="1" ht="88.5" customHeight="1" x14ac:dyDescent="0.25">
      <c r="A41" s="205">
        <v>34</v>
      </c>
      <c r="B41" s="200">
        <v>3</v>
      </c>
      <c r="C41" s="200">
        <v>3</v>
      </c>
      <c r="D41" s="200">
        <v>10</v>
      </c>
      <c r="E41" s="200" t="s">
        <v>1223</v>
      </c>
      <c r="F41" s="200" t="s">
        <v>1224</v>
      </c>
      <c r="G41" s="200" t="s">
        <v>674</v>
      </c>
      <c r="H41" s="200" t="s">
        <v>1225</v>
      </c>
      <c r="I41" s="106" t="s">
        <v>1226</v>
      </c>
      <c r="J41" s="200" t="s">
        <v>1227</v>
      </c>
      <c r="K41" s="200" t="s">
        <v>130</v>
      </c>
      <c r="L41" s="200"/>
      <c r="M41" s="219">
        <v>11144.2</v>
      </c>
      <c r="N41" s="165"/>
      <c r="O41" s="219">
        <v>3658.4</v>
      </c>
      <c r="P41" s="200"/>
      <c r="Q41" s="200" t="s">
        <v>574</v>
      </c>
      <c r="R41" s="200" t="s">
        <v>1228</v>
      </c>
    </row>
    <row r="42" spans="1:19" s="118" customFormat="1" ht="67.5" customHeight="1" x14ac:dyDescent="0.25">
      <c r="A42" s="205">
        <v>35</v>
      </c>
      <c r="B42" s="200">
        <v>1</v>
      </c>
      <c r="C42" s="200">
        <v>5</v>
      </c>
      <c r="D42" s="200">
        <v>11</v>
      </c>
      <c r="E42" s="200" t="s">
        <v>1176</v>
      </c>
      <c r="F42" s="200" t="s">
        <v>1229</v>
      </c>
      <c r="G42" s="200" t="s">
        <v>1230</v>
      </c>
      <c r="H42" s="200" t="s">
        <v>1231</v>
      </c>
      <c r="I42" s="106" t="s">
        <v>1232</v>
      </c>
      <c r="J42" s="200" t="s">
        <v>1233</v>
      </c>
      <c r="K42" s="200" t="s">
        <v>99</v>
      </c>
      <c r="L42" s="200"/>
      <c r="M42" s="219">
        <v>25000</v>
      </c>
      <c r="N42" s="165"/>
      <c r="O42" s="219">
        <v>22000</v>
      </c>
      <c r="P42" s="200"/>
      <c r="Q42" s="200" t="s">
        <v>1234</v>
      </c>
      <c r="R42" s="200" t="s">
        <v>1235</v>
      </c>
    </row>
    <row r="43" spans="1:19" s="118" customFormat="1" ht="138.75" customHeight="1" x14ac:dyDescent="0.25">
      <c r="A43" s="205">
        <v>36</v>
      </c>
      <c r="B43" s="200">
        <v>1</v>
      </c>
      <c r="C43" s="200">
        <v>3</v>
      </c>
      <c r="D43" s="200">
        <v>13</v>
      </c>
      <c r="E43" s="200" t="s">
        <v>1236</v>
      </c>
      <c r="F43" s="200" t="s">
        <v>1237</v>
      </c>
      <c r="G43" s="200" t="s">
        <v>1230</v>
      </c>
      <c r="H43" s="200" t="s">
        <v>1238</v>
      </c>
      <c r="I43" s="106" t="s">
        <v>1239</v>
      </c>
      <c r="J43" s="200" t="s">
        <v>1240</v>
      </c>
      <c r="K43" s="200" t="s">
        <v>161</v>
      </c>
      <c r="L43" s="200"/>
      <c r="M43" s="219">
        <v>13873.93</v>
      </c>
      <c r="N43" s="165"/>
      <c r="O43" s="219">
        <v>12529.93</v>
      </c>
      <c r="P43" s="200"/>
      <c r="Q43" s="200" t="s">
        <v>1174</v>
      </c>
      <c r="R43" s="200" t="s">
        <v>1175</v>
      </c>
    </row>
    <row r="44" spans="1:19" s="118" customFormat="1" ht="84.75" customHeight="1" x14ac:dyDescent="0.25">
      <c r="A44" s="205">
        <v>37</v>
      </c>
      <c r="B44" s="200">
        <v>2</v>
      </c>
      <c r="C44" s="200">
        <v>1</v>
      </c>
      <c r="D44" s="200">
        <v>13</v>
      </c>
      <c r="E44" s="200" t="s">
        <v>1241</v>
      </c>
      <c r="F44" s="200" t="s">
        <v>1242</v>
      </c>
      <c r="G44" s="289" t="s">
        <v>781</v>
      </c>
      <c r="H44" s="200" t="s">
        <v>1243</v>
      </c>
      <c r="I44" s="106" t="s">
        <v>1244</v>
      </c>
      <c r="J44" s="200" t="s">
        <v>1245</v>
      </c>
      <c r="K44" s="200" t="s">
        <v>639</v>
      </c>
      <c r="L44" s="200"/>
      <c r="M44" s="219">
        <v>19823.32</v>
      </c>
      <c r="N44" s="165"/>
      <c r="O44" s="219">
        <v>9605.92</v>
      </c>
      <c r="P44" s="200"/>
      <c r="Q44" s="200" t="s">
        <v>574</v>
      </c>
      <c r="R44" s="200" t="s">
        <v>1228</v>
      </c>
    </row>
    <row r="45" spans="1:19" s="118" customFormat="1" ht="87" customHeight="1" x14ac:dyDescent="0.25">
      <c r="A45" s="200">
        <v>28</v>
      </c>
      <c r="B45" s="200">
        <v>4</v>
      </c>
      <c r="C45" s="200">
        <v>3</v>
      </c>
      <c r="D45" s="200">
        <v>13</v>
      </c>
      <c r="E45" s="200" t="s">
        <v>1246</v>
      </c>
      <c r="F45" s="200" t="s">
        <v>1247</v>
      </c>
      <c r="G45" s="200" t="s">
        <v>781</v>
      </c>
      <c r="H45" s="200" t="s">
        <v>1248</v>
      </c>
      <c r="I45" s="106" t="s">
        <v>1249</v>
      </c>
      <c r="J45" s="200" t="s">
        <v>1250</v>
      </c>
      <c r="K45" s="201" t="s">
        <v>130</v>
      </c>
      <c r="L45" s="201"/>
      <c r="M45" s="219">
        <v>12325.2</v>
      </c>
      <c r="N45" s="165"/>
      <c r="O45" s="219">
        <v>5285.32</v>
      </c>
      <c r="P45" s="219"/>
      <c r="Q45" s="200" t="s">
        <v>574</v>
      </c>
      <c r="R45" s="200" t="s">
        <v>1228</v>
      </c>
    </row>
    <row r="46" spans="1:19" s="118" customFormat="1" ht="22.5" customHeight="1" x14ac:dyDescent="0.25">
      <c r="A46" s="178"/>
      <c r="B46" s="178"/>
      <c r="C46" s="178"/>
      <c r="D46" s="178"/>
      <c r="E46" s="178"/>
      <c r="F46" s="178"/>
      <c r="G46" s="178"/>
      <c r="H46" s="178"/>
      <c r="I46" s="178"/>
      <c r="J46" s="178"/>
      <c r="K46" s="178"/>
      <c r="L46" s="178"/>
      <c r="M46" s="98"/>
      <c r="N46" s="178"/>
      <c r="O46" s="98"/>
      <c r="P46" s="178"/>
      <c r="Q46" s="178"/>
      <c r="R46" s="178"/>
    </row>
    <row r="47" spans="1:19" s="118" customFormat="1" ht="21" customHeight="1" x14ac:dyDescent="0.25">
      <c r="A47" s="178"/>
      <c r="B47" s="178"/>
      <c r="C47" s="178"/>
      <c r="D47" s="178"/>
      <c r="E47" s="178"/>
      <c r="F47" s="178"/>
      <c r="G47" s="178"/>
      <c r="H47" s="178"/>
      <c r="I47" s="178"/>
      <c r="J47" s="178"/>
      <c r="K47" s="178"/>
      <c r="L47" s="178"/>
      <c r="M47" s="556"/>
      <c r="N47" s="757" t="s">
        <v>618</v>
      </c>
      <c r="O47" s="757"/>
      <c r="P47" s="757" t="s">
        <v>619</v>
      </c>
      <c r="Q47" s="758"/>
      <c r="R47" s="178"/>
    </row>
    <row r="48" spans="1:19" s="118" customFormat="1" ht="17.25" customHeight="1" x14ac:dyDescent="0.25">
      <c r="A48" s="178"/>
      <c r="B48" s="178"/>
      <c r="C48" s="178"/>
      <c r="D48" s="178"/>
      <c r="E48" s="178"/>
      <c r="F48" s="178"/>
      <c r="G48" s="178"/>
      <c r="H48" s="178"/>
      <c r="I48" s="178"/>
      <c r="J48" s="178"/>
      <c r="K48" s="178"/>
      <c r="L48" s="178"/>
      <c r="M48" s="556"/>
      <c r="N48" s="523" t="s">
        <v>620</v>
      </c>
      <c r="O48" s="472" t="s">
        <v>621</v>
      </c>
      <c r="P48" s="464" t="s">
        <v>620</v>
      </c>
      <c r="Q48" s="464" t="s">
        <v>621</v>
      </c>
      <c r="R48" s="178"/>
    </row>
    <row r="49" spans="1:18" s="118" customFormat="1" ht="19.5" customHeight="1" x14ac:dyDescent="0.25">
      <c r="A49" s="178"/>
      <c r="B49" s="178"/>
      <c r="C49" s="178"/>
      <c r="D49" s="178"/>
      <c r="E49" s="178"/>
      <c r="F49" s="178"/>
      <c r="G49" s="178"/>
      <c r="H49" s="178"/>
      <c r="I49" s="178"/>
      <c r="J49" s="178"/>
      <c r="K49" s="178"/>
      <c r="L49" s="178"/>
      <c r="M49" s="556"/>
      <c r="N49" s="524">
        <v>16</v>
      </c>
      <c r="O49" s="179">
        <v>320000</v>
      </c>
      <c r="P49" s="224">
        <v>22</v>
      </c>
      <c r="Q49" s="181">
        <v>432238.77</v>
      </c>
      <c r="R49" s="98"/>
    </row>
    <row r="50" spans="1:18" s="118" customFormat="1" ht="21" customHeight="1" x14ac:dyDescent="0.25">
      <c r="A50" s="178"/>
      <c r="B50" s="178"/>
      <c r="C50" s="178"/>
      <c r="D50" s="178"/>
      <c r="E50" s="178"/>
      <c r="F50" s="178"/>
      <c r="G50" s="178"/>
      <c r="H50" s="178"/>
      <c r="I50" s="178"/>
      <c r="J50" s="178"/>
      <c r="K50" s="178"/>
      <c r="L50" s="178"/>
      <c r="M50" s="98"/>
      <c r="N50" s="178"/>
      <c r="O50" s="98"/>
      <c r="P50" s="178"/>
      <c r="Q50" s="178"/>
      <c r="R50" s="178"/>
    </row>
  </sheetData>
  <mergeCells count="34">
    <mergeCell ref="F4:F5"/>
    <mergeCell ref="A4:A5"/>
    <mergeCell ref="B4:B5"/>
    <mergeCell ref="C4:C5"/>
    <mergeCell ref="D4:D5"/>
    <mergeCell ref="E4:E5"/>
    <mergeCell ref="Q4:Q5"/>
    <mergeCell ref="R4:R5"/>
    <mergeCell ref="G4:G5"/>
    <mergeCell ref="H4:I4"/>
    <mergeCell ref="J4:J5"/>
    <mergeCell ref="K4:L4"/>
    <mergeCell ref="M4:N4"/>
    <mergeCell ref="O4:P4"/>
    <mergeCell ref="A7:A8"/>
    <mergeCell ref="B7:B8"/>
    <mergeCell ref="C7:C8"/>
    <mergeCell ref="D7:D8"/>
    <mergeCell ref="E7:E8"/>
    <mergeCell ref="N47:O47"/>
    <mergeCell ref="P47:Q47"/>
    <mergeCell ref="F7:F8"/>
    <mergeCell ref="R7:R8"/>
    <mergeCell ref="G7:G8"/>
    <mergeCell ref="H7:H8"/>
    <mergeCell ref="I7:I8"/>
    <mergeCell ref="J7:J8"/>
    <mergeCell ref="K7:K8"/>
    <mergeCell ref="L7:L8"/>
    <mergeCell ref="M7:M8"/>
    <mergeCell ref="N7:N8"/>
    <mergeCell ref="O7:O8"/>
    <mergeCell ref="P7:P8"/>
    <mergeCell ref="Q7:Q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129"/>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3457</v>
      </c>
    </row>
    <row r="4" spans="1:19" s="94"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93"/>
    </row>
    <row r="5" spans="1:19" s="94"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93"/>
    </row>
    <row r="6" spans="1:19" s="94"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93"/>
    </row>
    <row r="7" spans="1:19" s="291" customFormat="1" ht="317.25" customHeight="1" x14ac:dyDescent="0.2">
      <c r="A7" s="204">
        <v>1</v>
      </c>
      <c r="B7" s="204" t="s">
        <v>99</v>
      </c>
      <c r="C7" s="204">
        <v>1</v>
      </c>
      <c r="D7" s="200">
        <v>6</v>
      </c>
      <c r="E7" s="200" t="s">
        <v>1251</v>
      </c>
      <c r="F7" s="200" t="s">
        <v>1252</v>
      </c>
      <c r="G7" s="200" t="s">
        <v>1253</v>
      </c>
      <c r="H7" s="200" t="s">
        <v>1254</v>
      </c>
      <c r="I7" s="106" t="s">
        <v>1255</v>
      </c>
      <c r="J7" s="200" t="s">
        <v>1256</v>
      </c>
      <c r="K7" s="201" t="s">
        <v>130</v>
      </c>
      <c r="L7" s="201"/>
      <c r="M7" s="202">
        <v>40000</v>
      </c>
      <c r="N7" s="202"/>
      <c r="O7" s="202">
        <v>40000</v>
      </c>
      <c r="P7" s="202"/>
      <c r="Q7" s="200" t="s">
        <v>1257</v>
      </c>
      <c r="R7" s="200" t="s">
        <v>1258</v>
      </c>
      <c r="S7" s="290"/>
    </row>
    <row r="8" spans="1:19" s="292" customFormat="1" ht="95.25" customHeight="1" x14ac:dyDescent="0.25">
      <c r="A8" s="102">
        <v>2</v>
      </c>
      <c r="B8" s="204" t="s">
        <v>702</v>
      </c>
      <c r="C8" s="204">
        <v>3</v>
      </c>
      <c r="D8" s="200">
        <v>13</v>
      </c>
      <c r="E8" s="200" t="s">
        <v>1259</v>
      </c>
      <c r="F8" s="200" t="s">
        <v>1260</v>
      </c>
      <c r="G8" s="23" t="s">
        <v>1261</v>
      </c>
      <c r="H8" s="200" t="s">
        <v>1262</v>
      </c>
      <c r="I8" s="106" t="s">
        <v>1263</v>
      </c>
      <c r="J8" s="200" t="s">
        <v>1264</v>
      </c>
      <c r="K8" s="201" t="s">
        <v>130</v>
      </c>
      <c r="L8" s="201"/>
      <c r="M8" s="202">
        <v>50000</v>
      </c>
      <c r="N8" s="202"/>
      <c r="O8" s="202">
        <v>50000</v>
      </c>
      <c r="P8" s="202"/>
      <c r="Q8" s="200" t="s">
        <v>1257</v>
      </c>
      <c r="R8" s="200" t="s">
        <v>1258</v>
      </c>
      <c r="S8" s="290"/>
    </row>
    <row r="9" spans="1:19" s="296" customFormat="1" ht="198" customHeight="1" x14ac:dyDescent="0.2">
      <c r="A9" s="204">
        <v>3</v>
      </c>
      <c r="B9" s="204" t="s">
        <v>702</v>
      </c>
      <c r="C9" s="204">
        <v>5</v>
      </c>
      <c r="D9" s="200">
        <v>11</v>
      </c>
      <c r="E9" s="200" t="s">
        <v>1265</v>
      </c>
      <c r="F9" s="200" t="s">
        <v>1266</v>
      </c>
      <c r="G9" s="200" t="s">
        <v>1267</v>
      </c>
      <c r="H9" s="200" t="s">
        <v>343</v>
      </c>
      <c r="I9" s="106" t="s">
        <v>1268</v>
      </c>
      <c r="J9" s="200" t="s">
        <v>1269</v>
      </c>
      <c r="K9" s="201" t="s">
        <v>136</v>
      </c>
      <c r="L9" s="293"/>
      <c r="M9" s="202">
        <v>50000</v>
      </c>
      <c r="N9" s="294"/>
      <c r="O9" s="202">
        <v>50000</v>
      </c>
      <c r="P9" s="202"/>
      <c r="Q9" s="200" t="s">
        <v>1257</v>
      </c>
      <c r="R9" s="200" t="s">
        <v>1258</v>
      </c>
      <c r="S9" s="295"/>
    </row>
    <row r="10" spans="1:19" s="291" customFormat="1" ht="85.5" customHeight="1" x14ac:dyDescent="0.2">
      <c r="A10" s="204">
        <v>4</v>
      </c>
      <c r="B10" s="204" t="s">
        <v>702</v>
      </c>
      <c r="C10" s="204">
        <v>5</v>
      </c>
      <c r="D10" s="200">
        <v>4</v>
      </c>
      <c r="E10" s="200" t="s">
        <v>1270</v>
      </c>
      <c r="F10" s="200" t="s">
        <v>1271</v>
      </c>
      <c r="G10" s="200" t="s">
        <v>1272</v>
      </c>
      <c r="H10" s="200" t="s">
        <v>1254</v>
      </c>
      <c r="I10" s="106" t="s">
        <v>1273</v>
      </c>
      <c r="J10" s="200" t="s">
        <v>1274</v>
      </c>
      <c r="K10" s="201" t="s">
        <v>130</v>
      </c>
      <c r="L10" s="201"/>
      <c r="M10" s="202">
        <v>25000</v>
      </c>
      <c r="N10" s="202"/>
      <c r="O10" s="202">
        <v>25000</v>
      </c>
      <c r="P10" s="202"/>
      <c r="Q10" s="200" t="s">
        <v>1257</v>
      </c>
      <c r="R10" s="200" t="s">
        <v>1275</v>
      </c>
      <c r="S10" s="290"/>
    </row>
    <row r="11" spans="1:19" s="291" customFormat="1" ht="138" customHeight="1" x14ac:dyDescent="0.2">
      <c r="A11" s="204">
        <v>5</v>
      </c>
      <c r="B11" s="204" t="s">
        <v>719</v>
      </c>
      <c r="C11" s="204">
        <v>3</v>
      </c>
      <c r="D11" s="200">
        <v>13</v>
      </c>
      <c r="E11" s="200" t="s">
        <v>1276</v>
      </c>
      <c r="F11" s="200" t="s">
        <v>1277</v>
      </c>
      <c r="G11" s="200" t="s">
        <v>62</v>
      </c>
      <c r="H11" s="200" t="s">
        <v>1278</v>
      </c>
      <c r="I11" s="106" t="s">
        <v>1279</v>
      </c>
      <c r="J11" s="200" t="s">
        <v>1269</v>
      </c>
      <c r="K11" s="201" t="s">
        <v>130</v>
      </c>
      <c r="L11" s="201"/>
      <c r="M11" s="202">
        <v>50000</v>
      </c>
      <c r="N11" s="202"/>
      <c r="O11" s="202">
        <v>50000</v>
      </c>
      <c r="P11" s="202"/>
      <c r="Q11" s="200" t="s">
        <v>1257</v>
      </c>
      <c r="R11" s="200" t="s">
        <v>1275</v>
      </c>
      <c r="S11" s="290"/>
    </row>
    <row r="12" spans="1:19" s="177" customFormat="1" ht="59.25" customHeight="1" x14ac:dyDescent="0.25">
      <c r="A12" s="722">
        <v>6</v>
      </c>
      <c r="B12" s="722" t="s">
        <v>719</v>
      </c>
      <c r="C12" s="722">
        <v>5</v>
      </c>
      <c r="D12" s="731">
        <v>4</v>
      </c>
      <c r="E12" s="731" t="s">
        <v>1280</v>
      </c>
      <c r="F12" s="731" t="s">
        <v>1281</v>
      </c>
      <c r="G12" s="731" t="s">
        <v>62</v>
      </c>
      <c r="H12" s="200" t="s">
        <v>927</v>
      </c>
      <c r="I12" s="106">
        <v>1</v>
      </c>
      <c r="J12" s="809" t="s">
        <v>1282</v>
      </c>
      <c r="K12" s="810" t="s">
        <v>161</v>
      </c>
      <c r="L12" s="740"/>
      <c r="M12" s="741">
        <v>39004</v>
      </c>
      <c r="N12" s="741"/>
      <c r="O12" s="741">
        <v>39004</v>
      </c>
      <c r="P12" s="741"/>
      <c r="Q12" s="731" t="s">
        <v>1283</v>
      </c>
      <c r="R12" s="731" t="s">
        <v>1284</v>
      </c>
      <c r="S12" s="176"/>
    </row>
    <row r="13" spans="1:19" s="177" customFormat="1" ht="112.5" customHeight="1" x14ac:dyDescent="0.25">
      <c r="A13" s="722"/>
      <c r="B13" s="722"/>
      <c r="C13" s="722"/>
      <c r="D13" s="731"/>
      <c r="E13" s="731"/>
      <c r="F13" s="731"/>
      <c r="G13" s="731"/>
      <c r="H13" s="200" t="s">
        <v>1285</v>
      </c>
      <c r="I13" s="106" t="s">
        <v>576</v>
      </c>
      <c r="J13" s="809"/>
      <c r="K13" s="810"/>
      <c r="L13" s="740"/>
      <c r="M13" s="741"/>
      <c r="N13" s="741"/>
      <c r="O13" s="741"/>
      <c r="P13" s="741"/>
      <c r="Q13" s="731"/>
      <c r="R13" s="731"/>
      <c r="S13" s="176"/>
    </row>
    <row r="14" spans="1:19" s="289" customFormat="1" ht="24" customHeight="1" x14ac:dyDescent="0.25">
      <c r="A14" s="729">
        <v>7</v>
      </c>
      <c r="B14" s="729" t="s">
        <v>702</v>
      </c>
      <c r="C14" s="729">
        <v>1</v>
      </c>
      <c r="D14" s="714">
        <v>6</v>
      </c>
      <c r="E14" s="714" t="s">
        <v>1286</v>
      </c>
      <c r="F14" s="714" t="s">
        <v>1287</v>
      </c>
      <c r="G14" s="722" t="s">
        <v>158</v>
      </c>
      <c r="H14" s="113" t="s">
        <v>997</v>
      </c>
      <c r="I14" s="200">
        <v>1</v>
      </c>
      <c r="J14" s="813" t="s">
        <v>1288</v>
      </c>
      <c r="K14" s="817" t="s">
        <v>130</v>
      </c>
      <c r="L14" s="780"/>
      <c r="M14" s="773">
        <v>28499.98</v>
      </c>
      <c r="N14" s="773"/>
      <c r="O14" s="773">
        <v>28499.98</v>
      </c>
      <c r="P14" s="773"/>
      <c r="Q14" s="714" t="s">
        <v>1289</v>
      </c>
      <c r="R14" s="714" t="s">
        <v>1290</v>
      </c>
      <c r="S14" s="176"/>
    </row>
    <row r="15" spans="1:19" s="289" customFormat="1" ht="24" customHeight="1" x14ac:dyDescent="0.25">
      <c r="A15" s="730"/>
      <c r="B15" s="730"/>
      <c r="C15" s="730"/>
      <c r="D15" s="756"/>
      <c r="E15" s="756"/>
      <c r="F15" s="756"/>
      <c r="G15" s="722"/>
      <c r="H15" s="297" t="s">
        <v>1291</v>
      </c>
      <c r="I15" s="81">
        <v>60</v>
      </c>
      <c r="J15" s="821"/>
      <c r="K15" s="818"/>
      <c r="L15" s="820"/>
      <c r="M15" s="796"/>
      <c r="N15" s="796"/>
      <c r="O15" s="796"/>
      <c r="P15" s="796"/>
      <c r="Q15" s="756"/>
      <c r="R15" s="756"/>
      <c r="S15" s="176"/>
    </row>
    <row r="16" spans="1:19" s="289" customFormat="1" ht="60" x14ac:dyDescent="0.25">
      <c r="A16" s="730"/>
      <c r="B16" s="730"/>
      <c r="C16" s="730"/>
      <c r="D16" s="756"/>
      <c r="E16" s="756"/>
      <c r="F16" s="756"/>
      <c r="G16" s="204" t="s">
        <v>1292</v>
      </c>
      <c r="H16" s="200" t="s">
        <v>1293</v>
      </c>
      <c r="I16" s="200">
        <v>1</v>
      </c>
      <c r="J16" s="821"/>
      <c r="K16" s="818"/>
      <c r="L16" s="820"/>
      <c r="M16" s="796"/>
      <c r="N16" s="796"/>
      <c r="O16" s="796"/>
      <c r="P16" s="796"/>
      <c r="Q16" s="756"/>
      <c r="R16" s="756"/>
      <c r="S16" s="176"/>
    </row>
    <row r="17" spans="1:19" s="289" customFormat="1" ht="21" customHeight="1" x14ac:dyDescent="0.25">
      <c r="A17" s="730"/>
      <c r="B17" s="730"/>
      <c r="C17" s="730"/>
      <c r="D17" s="756"/>
      <c r="E17" s="756"/>
      <c r="F17" s="756"/>
      <c r="G17" s="812" t="s">
        <v>781</v>
      </c>
      <c r="H17" s="200" t="s">
        <v>1294</v>
      </c>
      <c r="I17" s="106" t="s">
        <v>38</v>
      </c>
      <c r="J17" s="821"/>
      <c r="K17" s="818"/>
      <c r="L17" s="820"/>
      <c r="M17" s="796"/>
      <c r="N17" s="796"/>
      <c r="O17" s="796"/>
      <c r="P17" s="796"/>
      <c r="Q17" s="756"/>
      <c r="R17" s="756"/>
      <c r="S17" s="176"/>
    </row>
    <row r="18" spans="1:19" s="289" customFormat="1" ht="30" x14ac:dyDescent="0.25">
      <c r="A18" s="795"/>
      <c r="B18" s="795"/>
      <c r="C18" s="795"/>
      <c r="D18" s="715"/>
      <c r="E18" s="715"/>
      <c r="F18" s="715"/>
      <c r="G18" s="812"/>
      <c r="H18" s="200" t="s">
        <v>1295</v>
      </c>
      <c r="I18" s="62" t="s">
        <v>562</v>
      </c>
      <c r="J18" s="814"/>
      <c r="K18" s="819"/>
      <c r="L18" s="798"/>
      <c r="M18" s="797"/>
      <c r="N18" s="797"/>
      <c r="O18" s="797"/>
      <c r="P18" s="797"/>
      <c r="Q18" s="715"/>
      <c r="R18" s="715"/>
      <c r="S18" s="176"/>
    </row>
    <row r="19" spans="1:19" s="177" customFormat="1" ht="56.25" customHeight="1" x14ac:dyDescent="0.25">
      <c r="A19" s="722">
        <v>8</v>
      </c>
      <c r="B19" s="722" t="s">
        <v>719</v>
      </c>
      <c r="C19" s="722">
        <v>1</v>
      </c>
      <c r="D19" s="731">
        <v>6</v>
      </c>
      <c r="E19" s="731" t="s">
        <v>1296</v>
      </c>
      <c r="F19" s="731" t="s">
        <v>1297</v>
      </c>
      <c r="G19" s="731" t="s">
        <v>1298</v>
      </c>
      <c r="H19" s="714" t="s">
        <v>1299</v>
      </c>
      <c r="I19" s="815" t="s">
        <v>38</v>
      </c>
      <c r="J19" s="809" t="s">
        <v>1300</v>
      </c>
      <c r="K19" s="810" t="s">
        <v>130</v>
      </c>
      <c r="L19" s="740"/>
      <c r="M19" s="741">
        <v>26138.13</v>
      </c>
      <c r="N19" s="741"/>
      <c r="O19" s="741">
        <v>26138.13</v>
      </c>
      <c r="P19" s="741"/>
      <c r="Q19" s="731" t="s">
        <v>1301</v>
      </c>
      <c r="R19" s="731" t="s">
        <v>1302</v>
      </c>
      <c r="S19" s="176"/>
    </row>
    <row r="20" spans="1:19" s="177" customFormat="1" ht="187.5" customHeight="1" x14ac:dyDescent="0.25">
      <c r="A20" s="722"/>
      <c r="B20" s="722"/>
      <c r="C20" s="722"/>
      <c r="D20" s="731"/>
      <c r="E20" s="731"/>
      <c r="F20" s="731"/>
      <c r="G20" s="731"/>
      <c r="H20" s="715"/>
      <c r="I20" s="816"/>
      <c r="J20" s="809"/>
      <c r="K20" s="810"/>
      <c r="L20" s="740"/>
      <c r="M20" s="741"/>
      <c r="N20" s="741"/>
      <c r="O20" s="741"/>
      <c r="P20" s="741"/>
      <c r="Q20" s="731"/>
      <c r="R20" s="731"/>
      <c r="S20" s="176"/>
    </row>
    <row r="21" spans="1:19" s="177" customFormat="1" ht="97.5" customHeight="1" x14ac:dyDescent="0.25">
      <c r="A21" s="722">
        <v>9</v>
      </c>
      <c r="B21" s="722" t="s">
        <v>702</v>
      </c>
      <c r="C21" s="722">
        <v>1</v>
      </c>
      <c r="D21" s="731">
        <v>6</v>
      </c>
      <c r="E21" s="731" t="s">
        <v>1303</v>
      </c>
      <c r="F21" s="731" t="s">
        <v>1304</v>
      </c>
      <c r="G21" s="731" t="s">
        <v>62</v>
      </c>
      <c r="H21" s="200" t="s">
        <v>927</v>
      </c>
      <c r="I21" s="106" t="s">
        <v>38</v>
      </c>
      <c r="J21" s="809" t="s">
        <v>1305</v>
      </c>
      <c r="K21" s="810" t="s">
        <v>161</v>
      </c>
      <c r="L21" s="740"/>
      <c r="M21" s="741">
        <v>35000</v>
      </c>
      <c r="N21" s="741"/>
      <c r="O21" s="741">
        <v>35000</v>
      </c>
      <c r="P21" s="741"/>
      <c r="Q21" s="731" t="s">
        <v>1306</v>
      </c>
      <c r="R21" s="731" t="s">
        <v>1307</v>
      </c>
      <c r="S21" s="176"/>
    </row>
    <row r="22" spans="1:19" s="177" customFormat="1" ht="120.75" customHeight="1" x14ac:dyDescent="0.25">
      <c r="A22" s="722"/>
      <c r="B22" s="722"/>
      <c r="C22" s="722"/>
      <c r="D22" s="731"/>
      <c r="E22" s="731"/>
      <c r="F22" s="731"/>
      <c r="G22" s="731"/>
      <c r="H22" s="200" t="s">
        <v>1285</v>
      </c>
      <c r="I22" s="106" t="s">
        <v>110</v>
      </c>
      <c r="J22" s="809"/>
      <c r="K22" s="810"/>
      <c r="L22" s="740"/>
      <c r="M22" s="741"/>
      <c r="N22" s="741"/>
      <c r="O22" s="741"/>
      <c r="P22" s="741"/>
      <c r="Q22" s="731"/>
      <c r="R22" s="731"/>
      <c r="S22" s="176"/>
    </row>
    <row r="23" spans="1:19" s="177" customFormat="1" ht="83.25" customHeight="1" x14ac:dyDescent="0.25">
      <c r="A23" s="722">
        <v>10</v>
      </c>
      <c r="B23" s="722" t="s">
        <v>719</v>
      </c>
      <c r="C23" s="722">
        <v>1</v>
      </c>
      <c r="D23" s="731">
        <v>6</v>
      </c>
      <c r="E23" s="731" t="s">
        <v>1308</v>
      </c>
      <c r="F23" s="731" t="s">
        <v>1309</v>
      </c>
      <c r="G23" s="200" t="s">
        <v>1310</v>
      </c>
      <c r="H23" s="200" t="s">
        <v>649</v>
      </c>
      <c r="I23" s="106" t="s">
        <v>38</v>
      </c>
      <c r="J23" s="809" t="s">
        <v>1311</v>
      </c>
      <c r="K23" s="810" t="s">
        <v>136</v>
      </c>
      <c r="L23" s="740"/>
      <c r="M23" s="741">
        <v>69796.5</v>
      </c>
      <c r="N23" s="741"/>
      <c r="O23" s="741">
        <v>69796.5</v>
      </c>
      <c r="P23" s="741"/>
      <c r="Q23" s="731" t="s">
        <v>1312</v>
      </c>
      <c r="R23" s="731" t="s">
        <v>1313</v>
      </c>
      <c r="S23" s="176"/>
    </row>
    <row r="24" spans="1:19" s="177" customFormat="1" ht="90.75" customHeight="1" x14ac:dyDescent="0.25">
      <c r="A24" s="722"/>
      <c r="B24" s="722"/>
      <c r="C24" s="722"/>
      <c r="D24" s="731"/>
      <c r="E24" s="731"/>
      <c r="F24" s="731"/>
      <c r="G24" s="200" t="s">
        <v>1121</v>
      </c>
      <c r="H24" s="200" t="s">
        <v>1293</v>
      </c>
      <c r="I24" s="106" t="s">
        <v>38</v>
      </c>
      <c r="J24" s="809"/>
      <c r="K24" s="810"/>
      <c r="L24" s="740"/>
      <c r="M24" s="741"/>
      <c r="N24" s="741"/>
      <c r="O24" s="741"/>
      <c r="P24" s="741"/>
      <c r="Q24" s="731"/>
      <c r="R24" s="731"/>
      <c r="S24" s="176"/>
    </row>
    <row r="25" spans="1:19" s="177" customFormat="1" ht="58.5" customHeight="1" x14ac:dyDescent="0.25">
      <c r="A25" s="722">
        <v>11</v>
      </c>
      <c r="B25" s="722" t="s">
        <v>719</v>
      </c>
      <c r="C25" s="722">
        <v>1</v>
      </c>
      <c r="D25" s="731">
        <v>6</v>
      </c>
      <c r="E25" s="731" t="s">
        <v>1314</v>
      </c>
      <c r="F25" s="731" t="s">
        <v>1315</v>
      </c>
      <c r="G25" s="731" t="s">
        <v>62</v>
      </c>
      <c r="H25" s="200" t="s">
        <v>927</v>
      </c>
      <c r="I25" s="106" t="s">
        <v>38</v>
      </c>
      <c r="J25" s="813" t="s">
        <v>1316</v>
      </c>
      <c r="K25" s="810" t="s">
        <v>130</v>
      </c>
      <c r="L25" s="740"/>
      <c r="M25" s="741">
        <v>42400</v>
      </c>
      <c r="N25" s="741"/>
      <c r="O25" s="741">
        <v>42400</v>
      </c>
      <c r="P25" s="741"/>
      <c r="Q25" s="731" t="s">
        <v>1289</v>
      </c>
      <c r="R25" s="731" t="s">
        <v>1290</v>
      </c>
      <c r="S25" s="176"/>
    </row>
    <row r="26" spans="1:19" s="177" customFormat="1" ht="74.25" customHeight="1" x14ac:dyDescent="0.25">
      <c r="A26" s="722"/>
      <c r="B26" s="722"/>
      <c r="C26" s="722"/>
      <c r="D26" s="731"/>
      <c r="E26" s="731"/>
      <c r="F26" s="731"/>
      <c r="G26" s="731"/>
      <c r="H26" s="200" t="s">
        <v>1285</v>
      </c>
      <c r="I26" s="106" t="s">
        <v>526</v>
      </c>
      <c r="J26" s="814"/>
      <c r="K26" s="810"/>
      <c r="L26" s="740"/>
      <c r="M26" s="741"/>
      <c r="N26" s="741"/>
      <c r="O26" s="741"/>
      <c r="P26" s="741"/>
      <c r="Q26" s="731"/>
      <c r="R26" s="731"/>
      <c r="S26" s="176"/>
    </row>
    <row r="27" spans="1:19" s="289" customFormat="1" ht="33" customHeight="1" x14ac:dyDescent="0.25">
      <c r="A27" s="722">
        <v>12</v>
      </c>
      <c r="B27" s="722" t="s">
        <v>702</v>
      </c>
      <c r="C27" s="722">
        <v>1</v>
      </c>
      <c r="D27" s="731">
        <v>6</v>
      </c>
      <c r="E27" s="731" t="s">
        <v>1317</v>
      </c>
      <c r="F27" s="731" t="s">
        <v>1318</v>
      </c>
      <c r="G27" s="812" t="s">
        <v>380</v>
      </c>
      <c r="H27" s="200" t="s">
        <v>1319</v>
      </c>
      <c r="I27" s="106" t="s">
        <v>38</v>
      </c>
      <c r="J27" s="809" t="s">
        <v>1320</v>
      </c>
      <c r="K27" s="810" t="s">
        <v>266</v>
      </c>
      <c r="L27" s="740"/>
      <c r="M27" s="741">
        <v>94749.06</v>
      </c>
      <c r="N27" s="741"/>
      <c r="O27" s="741">
        <v>94749.06</v>
      </c>
      <c r="P27" s="741"/>
      <c r="Q27" s="731" t="s">
        <v>1321</v>
      </c>
      <c r="R27" s="731" t="s">
        <v>1322</v>
      </c>
      <c r="S27" s="176"/>
    </row>
    <row r="28" spans="1:19" s="289" customFormat="1" ht="39" customHeight="1" x14ac:dyDescent="0.25">
      <c r="A28" s="722"/>
      <c r="B28" s="722"/>
      <c r="C28" s="722"/>
      <c r="D28" s="731"/>
      <c r="E28" s="731"/>
      <c r="F28" s="731"/>
      <c r="G28" s="812"/>
      <c r="H28" s="200" t="s">
        <v>312</v>
      </c>
      <c r="I28" s="106" t="s">
        <v>151</v>
      </c>
      <c r="J28" s="809"/>
      <c r="K28" s="810"/>
      <c r="L28" s="740"/>
      <c r="M28" s="741"/>
      <c r="N28" s="741"/>
      <c r="O28" s="741"/>
      <c r="P28" s="741"/>
      <c r="Q28" s="731"/>
      <c r="R28" s="731"/>
      <c r="S28" s="176"/>
    </row>
    <row r="29" spans="1:19" s="289" customFormat="1" ht="37.5" customHeight="1" x14ac:dyDescent="0.25">
      <c r="A29" s="722"/>
      <c r="B29" s="722"/>
      <c r="C29" s="722"/>
      <c r="D29" s="731"/>
      <c r="E29" s="731"/>
      <c r="F29" s="731"/>
      <c r="G29" s="812" t="s">
        <v>143</v>
      </c>
      <c r="H29" s="200" t="s">
        <v>1323</v>
      </c>
      <c r="I29" s="106" t="s">
        <v>38</v>
      </c>
      <c r="J29" s="809"/>
      <c r="K29" s="810"/>
      <c r="L29" s="740"/>
      <c r="M29" s="741"/>
      <c r="N29" s="741"/>
      <c r="O29" s="741"/>
      <c r="P29" s="741"/>
      <c r="Q29" s="731"/>
      <c r="R29" s="731"/>
      <c r="S29" s="176"/>
    </row>
    <row r="30" spans="1:19" s="289" customFormat="1" ht="33" customHeight="1" x14ac:dyDescent="0.25">
      <c r="A30" s="722"/>
      <c r="B30" s="722"/>
      <c r="C30" s="722"/>
      <c r="D30" s="731"/>
      <c r="E30" s="731"/>
      <c r="F30" s="731"/>
      <c r="G30" s="812"/>
      <c r="H30" s="200" t="s">
        <v>312</v>
      </c>
      <c r="I30" s="106" t="s">
        <v>177</v>
      </c>
      <c r="J30" s="809"/>
      <c r="K30" s="810"/>
      <c r="L30" s="740"/>
      <c r="M30" s="741"/>
      <c r="N30" s="741"/>
      <c r="O30" s="741"/>
      <c r="P30" s="741"/>
      <c r="Q30" s="731"/>
      <c r="R30" s="731"/>
      <c r="S30" s="176"/>
    </row>
    <row r="31" spans="1:19" s="289" customFormat="1" ht="64.5" customHeight="1" x14ac:dyDescent="0.25">
      <c r="A31" s="722"/>
      <c r="B31" s="722"/>
      <c r="C31" s="722"/>
      <c r="D31" s="731"/>
      <c r="E31" s="731"/>
      <c r="F31" s="731"/>
      <c r="G31" s="297" t="s">
        <v>1121</v>
      </c>
      <c r="H31" s="200" t="s">
        <v>1324</v>
      </c>
      <c r="I31" s="106" t="s">
        <v>38</v>
      </c>
      <c r="J31" s="809"/>
      <c r="K31" s="810"/>
      <c r="L31" s="740"/>
      <c r="M31" s="741"/>
      <c r="N31" s="741"/>
      <c r="O31" s="741"/>
      <c r="P31" s="741"/>
      <c r="Q31" s="731"/>
      <c r="R31" s="731"/>
      <c r="S31" s="176"/>
    </row>
    <row r="32" spans="1:19" s="177" customFormat="1" ht="150.75" customHeight="1" x14ac:dyDescent="0.25">
      <c r="A32" s="729">
        <v>13</v>
      </c>
      <c r="B32" s="722" t="s">
        <v>719</v>
      </c>
      <c r="C32" s="722">
        <v>1</v>
      </c>
      <c r="D32" s="731">
        <v>9</v>
      </c>
      <c r="E32" s="731" t="s">
        <v>1325</v>
      </c>
      <c r="F32" s="731" t="s">
        <v>1326</v>
      </c>
      <c r="G32" s="731" t="s">
        <v>62</v>
      </c>
      <c r="H32" s="200" t="s">
        <v>927</v>
      </c>
      <c r="I32" s="106">
        <v>1</v>
      </c>
      <c r="J32" s="809" t="s">
        <v>1327</v>
      </c>
      <c r="K32" s="810" t="s">
        <v>130</v>
      </c>
      <c r="L32" s="740"/>
      <c r="M32" s="741">
        <v>28348.799999999999</v>
      </c>
      <c r="N32" s="741"/>
      <c r="O32" s="741">
        <v>28348.799999999999</v>
      </c>
      <c r="P32" s="741"/>
      <c r="Q32" s="731" t="s">
        <v>1328</v>
      </c>
      <c r="R32" s="731" t="s">
        <v>1329</v>
      </c>
      <c r="S32" s="176"/>
    </row>
    <row r="33" spans="1:19" s="177" customFormat="1" ht="202.5" customHeight="1" x14ac:dyDescent="0.25">
      <c r="A33" s="795"/>
      <c r="B33" s="722"/>
      <c r="C33" s="722"/>
      <c r="D33" s="731"/>
      <c r="E33" s="731"/>
      <c r="F33" s="731"/>
      <c r="G33" s="731"/>
      <c r="H33" s="200" t="s">
        <v>1285</v>
      </c>
      <c r="I33" s="106" t="s">
        <v>110</v>
      </c>
      <c r="J33" s="809"/>
      <c r="K33" s="810"/>
      <c r="L33" s="740"/>
      <c r="M33" s="741"/>
      <c r="N33" s="741"/>
      <c r="O33" s="741"/>
      <c r="P33" s="741"/>
      <c r="Q33" s="731"/>
      <c r="R33" s="731"/>
      <c r="S33" s="176"/>
    </row>
    <row r="34" spans="1:19" s="177" customFormat="1" ht="144.75" customHeight="1" x14ac:dyDescent="0.25">
      <c r="A34" s="729">
        <v>14</v>
      </c>
      <c r="B34" s="729" t="s">
        <v>719</v>
      </c>
      <c r="C34" s="729">
        <v>1</v>
      </c>
      <c r="D34" s="714">
        <v>9</v>
      </c>
      <c r="E34" s="731" t="s">
        <v>1330</v>
      </c>
      <c r="F34" s="731" t="s">
        <v>1331</v>
      </c>
      <c r="G34" s="731" t="s">
        <v>715</v>
      </c>
      <c r="H34" s="200" t="s">
        <v>1332</v>
      </c>
      <c r="I34" s="106" t="s">
        <v>94</v>
      </c>
      <c r="J34" s="809" t="s">
        <v>1333</v>
      </c>
      <c r="K34" s="810" t="s">
        <v>466</v>
      </c>
      <c r="L34" s="740"/>
      <c r="M34" s="741">
        <v>39880</v>
      </c>
      <c r="N34" s="741"/>
      <c r="O34" s="741">
        <v>39880</v>
      </c>
      <c r="P34" s="741"/>
      <c r="Q34" s="731" t="s">
        <v>1334</v>
      </c>
      <c r="R34" s="731" t="s">
        <v>1335</v>
      </c>
      <c r="S34" s="176"/>
    </row>
    <row r="35" spans="1:19" s="177" customFormat="1" ht="106.5" customHeight="1" x14ac:dyDescent="0.25">
      <c r="A35" s="795"/>
      <c r="B35" s="795"/>
      <c r="C35" s="795"/>
      <c r="D35" s="715"/>
      <c r="E35" s="731"/>
      <c r="F35" s="731"/>
      <c r="G35" s="731"/>
      <c r="H35" s="200" t="s">
        <v>109</v>
      </c>
      <c r="I35" s="106" t="s">
        <v>1336</v>
      </c>
      <c r="J35" s="809"/>
      <c r="K35" s="810"/>
      <c r="L35" s="740"/>
      <c r="M35" s="741"/>
      <c r="N35" s="741"/>
      <c r="O35" s="741"/>
      <c r="P35" s="741"/>
      <c r="Q35" s="731"/>
      <c r="R35" s="731"/>
      <c r="S35" s="176"/>
    </row>
    <row r="36" spans="1:19" s="177" customFormat="1" ht="145.5" customHeight="1" x14ac:dyDescent="0.25">
      <c r="A36" s="722">
        <v>15</v>
      </c>
      <c r="B36" s="722" t="s">
        <v>719</v>
      </c>
      <c r="C36" s="722">
        <v>1</v>
      </c>
      <c r="D36" s="731">
        <v>9</v>
      </c>
      <c r="E36" s="731" t="s">
        <v>1337</v>
      </c>
      <c r="F36" s="731" t="s">
        <v>1338</v>
      </c>
      <c r="G36" s="731" t="s">
        <v>62</v>
      </c>
      <c r="H36" s="200" t="s">
        <v>927</v>
      </c>
      <c r="I36" s="106" t="s">
        <v>38</v>
      </c>
      <c r="J36" s="809" t="s">
        <v>1339</v>
      </c>
      <c r="K36" s="810" t="s">
        <v>466</v>
      </c>
      <c r="L36" s="740" t="s">
        <v>59</v>
      </c>
      <c r="M36" s="741">
        <v>88868.37</v>
      </c>
      <c r="N36" s="811"/>
      <c r="O36" s="741">
        <v>88868.37</v>
      </c>
      <c r="P36" s="741"/>
      <c r="Q36" s="731" t="s">
        <v>1334</v>
      </c>
      <c r="R36" s="731" t="s">
        <v>1335</v>
      </c>
      <c r="S36" s="176"/>
    </row>
    <row r="37" spans="1:19" s="177" customFormat="1" ht="91.5" customHeight="1" x14ac:dyDescent="0.25">
      <c r="A37" s="722"/>
      <c r="B37" s="722"/>
      <c r="C37" s="722"/>
      <c r="D37" s="731"/>
      <c r="E37" s="731"/>
      <c r="F37" s="731"/>
      <c r="G37" s="731"/>
      <c r="H37" s="200" t="s">
        <v>1285</v>
      </c>
      <c r="I37" s="106" t="s">
        <v>447</v>
      </c>
      <c r="J37" s="809"/>
      <c r="K37" s="810"/>
      <c r="L37" s="740"/>
      <c r="M37" s="741"/>
      <c r="N37" s="811"/>
      <c r="O37" s="741"/>
      <c r="P37" s="741"/>
      <c r="Q37" s="731"/>
      <c r="R37" s="731"/>
      <c r="S37" s="176"/>
    </row>
    <row r="38" spans="1:19" s="79" customFormat="1" ht="12" x14ac:dyDescent="0.2">
      <c r="M38" s="298"/>
      <c r="N38" s="298"/>
      <c r="O38" s="298"/>
      <c r="P38" s="298"/>
    </row>
    <row r="39" spans="1:19" s="79" customFormat="1" ht="12" x14ac:dyDescent="0.2">
      <c r="M39" s="298"/>
      <c r="N39" s="298"/>
      <c r="O39" s="298"/>
      <c r="P39" s="298"/>
    </row>
    <row r="40" spans="1:19" s="178" customFormat="1" x14ac:dyDescent="0.25">
      <c r="M40" s="808" t="s">
        <v>618</v>
      </c>
      <c r="N40" s="757"/>
      <c r="O40" s="757" t="s">
        <v>619</v>
      </c>
      <c r="P40" s="758"/>
    </row>
    <row r="41" spans="1:19" s="178" customFormat="1" x14ac:dyDescent="0.25">
      <c r="M41" s="464" t="s">
        <v>620</v>
      </c>
      <c r="N41" s="464" t="s">
        <v>621</v>
      </c>
      <c r="O41" s="464" t="s">
        <v>620</v>
      </c>
      <c r="P41" s="464" t="s">
        <v>621</v>
      </c>
    </row>
    <row r="42" spans="1:19" s="178" customFormat="1" x14ac:dyDescent="0.25">
      <c r="M42" s="180">
        <v>5</v>
      </c>
      <c r="N42" s="179">
        <v>215000</v>
      </c>
      <c r="O42" s="224">
        <v>10</v>
      </c>
      <c r="P42" s="181">
        <v>492684.84</v>
      </c>
    </row>
    <row r="43" spans="1:19" s="178" customFormat="1" x14ac:dyDescent="0.25">
      <c r="M43" s="98"/>
      <c r="N43" s="98"/>
      <c r="O43" s="98"/>
      <c r="P43" s="98"/>
    </row>
    <row r="44" spans="1:19" s="178" customFormat="1" x14ac:dyDescent="0.25">
      <c r="M44" s="98"/>
      <c r="N44" s="98"/>
      <c r="O44" s="98"/>
      <c r="P44" s="98"/>
    </row>
    <row r="45" spans="1:19" s="178" customFormat="1" x14ac:dyDescent="0.25">
      <c r="M45" s="98"/>
      <c r="N45" s="98"/>
      <c r="O45" s="98"/>
      <c r="P45" s="98"/>
    </row>
    <row r="46" spans="1:19" s="178" customFormat="1" x14ac:dyDescent="0.25">
      <c r="M46" s="98"/>
      <c r="N46" s="98"/>
      <c r="O46" s="98"/>
      <c r="P46" s="98"/>
    </row>
    <row r="47" spans="1:19" s="178" customFormat="1" x14ac:dyDescent="0.25">
      <c r="M47" s="98"/>
      <c r="N47" s="98"/>
      <c r="O47" s="98"/>
      <c r="P47" s="98"/>
    </row>
    <row r="48" spans="1:19" s="178" customFormat="1" x14ac:dyDescent="0.25">
      <c r="M48" s="98"/>
      <c r="N48" s="98"/>
      <c r="O48" s="98"/>
      <c r="P48" s="98"/>
    </row>
    <row r="49" spans="13:16" s="178" customFormat="1" x14ac:dyDescent="0.25">
      <c r="M49" s="98"/>
      <c r="N49" s="98"/>
      <c r="O49" s="98"/>
      <c r="P49" s="98"/>
    </row>
    <row r="50" spans="13:16" s="178" customFormat="1" x14ac:dyDescent="0.25">
      <c r="M50" s="98"/>
      <c r="N50" s="98"/>
      <c r="O50" s="98"/>
      <c r="P50" s="98"/>
    </row>
    <row r="51" spans="13:16" s="178" customFormat="1" x14ac:dyDescent="0.25">
      <c r="M51" s="98"/>
      <c r="N51" s="98"/>
      <c r="O51" s="98"/>
      <c r="P51" s="98"/>
    </row>
    <row r="52" spans="13:16" s="178" customFormat="1" x14ac:dyDescent="0.25">
      <c r="M52" s="98"/>
      <c r="N52" s="98"/>
      <c r="O52" s="98"/>
      <c r="P52" s="98"/>
    </row>
    <row r="53" spans="13:16" s="178" customFormat="1" x14ac:dyDescent="0.25">
      <c r="M53" s="98"/>
      <c r="N53" s="98"/>
      <c r="O53" s="98"/>
      <c r="P53" s="98"/>
    </row>
    <row r="54" spans="13:16" s="178" customFormat="1" x14ac:dyDescent="0.25">
      <c r="M54" s="98"/>
      <c r="N54" s="98"/>
      <c r="O54" s="98"/>
      <c r="P54" s="98"/>
    </row>
    <row r="55" spans="13:16" s="178" customFormat="1" x14ac:dyDescent="0.25">
      <c r="M55" s="98"/>
      <c r="N55" s="98"/>
      <c r="O55" s="98"/>
      <c r="P55" s="98"/>
    </row>
    <row r="56" spans="13:16" s="178" customFormat="1" x14ac:dyDescent="0.25">
      <c r="M56" s="98"/>
      <c r="N56" s="98"/>
      <c r="O56" s="98"/>
      <c r="P56" s="98"/>
    </row>
    <row r="57" spans="13:16" s="178" customFormat="1" x14ac:dyDescent="0.25">
      <c r="M57" s="98"/>
      <c r="N57" s="98"/>
      <c r="O57" s="98"/>
      <c r="P57" s="98"/>
    </row>
    <row r="58" spans="13:16" s="178" customFormat="1" x14ac:dyDescent="0.25">
      <c r="M58" s="98"/>
      <c r="N58" s="98"/>
      <c r="O58" s="98"/>
      <c r="P58" s="98"/>
    </row>
    <row r="59" spans="13:16" s="178" customFormat="1" x14ac:dyDescent="0.25">
      <c r="M59" s="98"/>
      <c r="N59" s="98"/>
      <c r="O59" s="98"/>
      <c r="P59" s="98"/>
    </row>
    <row r="60" spans="13:16" s="178" customFormat="1" x14ac:dyDescent="0.25">
      <c r="M60" s="98"/>
      <c r="N60" s="98"/>
      <c r="O60" s="98"/>
      <c r="P60" s="98"/>
    </row>
    <row r="61" spans="13:16" s="178" customFormat="1" x14ac:dyDescent="0.25">
      <c r="M61" s="98"/>
      <c r="N61" s="98"/>
      <c r="O61" s="98"/>
      <c r="P61" s="98"/>
    </row>
    <row r="62" spans="13:16" s="178" customFormat="1" x14ac:dyDescent="0.25">
      <c r="M62" s="98"/>
      <c r="N62" s="98"/>
      <c r="O62" s="98"/>
      <c r="P62" s="98"/>
    </row>
    <row r="63" spans="13:16" s="178" customFormat="1" x14ac:dyDescent="0.25">
      <c r="M63" s="98"/>
      <c r="N63" s="98"/>
      <c r="O63" s="98"/>
      <c r="P63" s="98"/>
    </row>
    <row r="64" spans="13:16" s="178" customFormat="1" x14ac:dyDescent="0.25">
      <c r="M64" s="98"/>
      <c r="N64" s="98"/>
      <c r="O64" s="98"/>
      <c r="P64" s="98"/>
    </row>
    <row r="65" spans="13:16" s="178" customFormat="1" x14ac:dyDescent="0.25">
      <c r="M65" s="98"/>
      <c r="N65" s="98"/>
      <c r="O65" s="98"/>
      <c r="P65" s="98"/>
    </row>
    <row r="66" spans="13:16" s="178" customFormat="1" x14ac:dyDescent="0.25">
      <c r="M66" s="98"/>
      <c r="N66" s="98"/>
      <c r="O66" s="98"/>
      <c r="P66" s="98"/>
    </row>
    <row r="67" spans="13:16" s="178" customFormat="1" x14ac:dyDescent="0.25">
      <c r="M67" s="98"/>
      <c r="N67" s="98"/>
      <c r="O67" s="98"/>
      <c r="P67" s="98"/>
    </row>
    <row r="68" spans="13:16" s="178" customFormat="1" x14ac:dyDescent="0.25">
      <c r="M68" s="98"/>
      <c r="N68" s="98"/>
      <c r="O68" s="98"/>
      <c r="P68" s="98"/>
    </row>
    <row r="69" spans="13:16" s="178" customFormat="1" x14ac:dyDescent="0.25">
      <c r="M69" s="98"/>
      <c r="N69" s="98"/>
      <c r="O69" s="98"/>
      <c r="P69" s="98"/>
    </row>
    <row r="70" spans="13:16" s="178" customFormat="1" x14ac:dyDescent="0.25">
      <c r="M70" s="98"/>
      <c r="N70" s="98"/>
      <c r="O70" s="98"/>
      <c r="P70" s="98"/>
    </row>
    <row r="71" spans="13:16" s="178" customFormat="1" x14ac:dyDescent="0.25">
      <c r="M71" s="98"/>
      <c r="N71" s="98"/>
      <c r="O71" s="98"/>
      <c r="P71" s="98"/>
    </row>
    <row r="72" spans="13:16" s="178" customFormat="1" x14ac:dyDescent="0.25">
      <c r="M72" s="98"/>
      <c r="N72" s="98"/>
      <c r="O72" s="98"/>
      <c r="P72" s="98"/>
    </row>
    <row r="73" spans="13:16" s="178" customFormat="1" x14ac:dyDescent="0.25">
      <c r="M73" s="98"/>
      <c r="N73" s="98"/>
      <c r="O73" s="98"/>
      <c r="P73" s="98"/>
    </row>
    <row r="74" spans="13:16" s="178" customFormat="1" x14ac:dyDescent="0.25">
      <c r="M74" s="98"/>
      <c r="N74" s="98"/>
      <c r="O74" s="98"/>
      <c r="P74" s="98"/>
    </row>
    <row r="75" spans="13:16" s="178" customFormat="1" x14ac:dyDescent="0.25">
      <c r="M75" s="98"/>
      <c r="N75" s="98"/>
      <c r="O75" s="98"/>
      <c r="P75" s="98"/>
    </row>
    <row r="76" spans="13:16" s="178" customFormat="1" x14ac:dyDescent="0.25">
      <c r="M76" s="98"/>
      <c r="N76" s="98"/>
      <c r="O76" s="98"/>
      <c r="P76" s="98"/>
    </row>
    <row r="77" spans="13:16" s="178" customFormat="1" x14ac:dyDescent="0.25">
      <c r="M77" s="98"/>
      <c r="N77" s="98"/>
      <c r="O77" s="98"/>
      <c r="P77" s="98"/>
    </row>
    <row r="78" spans="13:16" s="178" customFormat="1" x14ac:dyDescent="0.25">
      <c r="M78" s="98"/>
      <c r="N78" s="98"/>
      <c r="O78" s="98"/>
      <c r="P78" s="98"/>
    </row>
    <row r="79" spans="13:16" s="178" customFormat="1" x14ac:dyDescent="0.25">
      <c r="M79" s="98"/>
      <c r="N79" s="98"/>
      <c r="O79" s="98"/>
      <c r="P79" s="98"/>
    </row>
    <row r="80" spans="13:16" s="178" customFormat="1" x14ac:dyDescent="0.25">
      <c r="M80" s="98"/>
      <c r="N80" s="98"/>
      <c r="O80" s="98"/>
      <c r="P80" s="98"/>
    </row>
    <row r="81" spans="13:16" s="178" customFormat="1" x14ac:dyDescent="0.25">
      <c r="M81" s="98"/>
      <c r="N81" s="98"/>
      <c r="O81" s="98"/>
      <c r="P81" s="98"/>
    </row>
    <row r="82" spans="13:16" s="178" customFormat="1" x14ac:dyDescent="0.25">
      <c r="M82" s="98"/>
      <c r="N82" s="98"/>
      <c r="O82" s="98"/>
      <c r="P82" s="98"/>
    </row>
    <row r="83" spans="13:16" s="178" customFormat="1" x14ac:dyDescent="0.25">
      <c r="M83" s="98"/>
      <c r="N83" s="98"/>
      <c r="O83" s="98"/>
      <c r="P83" s="98"/>
    </row>
    <row r="84" spans="13:16" s="178" customFormat="1" x14ac:dyDescent="0.25">
      <c r="M84" s="98"/>
      <c r="N84" s="98"/>
      <c r="O84" s="98"/>
      <c r="P84" s="98"/>
    </row>
    <row r="85" spans="13:16" s="178" customFormat="1" x14ac:dyDescent="0.25">
      <c r="M85" s="98"/>
      <c r="N85" s="98"/>
      <c r="O85" s="98"/>
      <c r="P85" s="98"/>
    </row>
    <row r="86" spans="13:16" s="178" customFormat="1" x14ac:dyDescent="0.25">
      <c r="M86" s="98"/>
      <c r="N86" s="98"/>
      <c r="O86" s="98"/>
      <c r="P86" s="98"/>
    </row>
    <row r="87" spans="13:16" s="178" customFormat="1" x14ac:dyDescent="0.25">
      <c r="M87" s="98"/>
      <c r="N87" s="98"/>
      <c r="O87" s="98"/>
      <c r="P87" s="98"/>
    </row>
    <row r="88" spans="13:16" s="178" customFormat="1" x14ac:dyDescent="0.25">
      <c r="M88" s="98"/>
      <c r="N88" s="98"/>
      <c r="O88" s="98"/>
      <c r="P88" s="98"/>
    </row>
    <row r="89" spans="13:16" s="178" customFormat="1" x14ac:dyDescent="0.25">
      <c r="M89" s="98"/>
      <c r="N89" s="98"/>
      <c r="O89" s="98"/>
      <c r="P89" s="98"/>
    </row>
    <row r="90" spans="13:16" s="178" customFormat="1" x14ac:dyDescent="0.25">
      <c r="M90" s="98"/>
      <c r="N90" s="98"/>
      <c r="O90" s="98"/>
      <c r="P90" s="98"/>
    </row>
    <row r="91" spans="13:16" s="178" customFormat="1" x14ac:dyDescent="0.25">
      <c r="M91" s="98"/>
      <c r="N91" s="98"/>
      <c r="O91" s="98"/>
      <c r="P91" s="98"/>
    </row>
    <row r="92" spans="13:16" s="178" customFormat="1" x14ac:dyDescent="0.25">
      <c r="M92" s="98"/>
      <c r="N92" s="98"/>
      <c r="O92" s="98"/>
      <c r="P92" s="98"/>
    </row>
    <row r="93" spans="13:16" s="178" customFormat="1" x14ac:dyDescent="0.25">
      <c r="M93" s="98"/>
      <c r="N93" s="98"/>
      <c r="O93" s="98"/>
      <c r="P93" s="98"/>
    </row>
    <row r="94" spans="13:16" s="178" customFormat="1" x14ac:dyDescent="0.25">
      <c r="M94" s="98"/>
      <c r="N94" s="98"/>
      <c r="O94" s="98"/>
      <c r="P94" s="98"/>
    </row>
    <row r="95" spans="13:16" s="178" customFormat="1" x14ac:dyDescent="0.25">
      <c r="M95" s="98"/>
      <c r="N95" s="98"/>
      <c r="O95" s="98"/>
      <c r="P95" s="98"/>
    </row>
    <row r="96" spans="13:16" s="178" customFormat="1" x14ac:dyDescent="0.25">
      <c r="M96" s="98"/>
      <c r="N96" s="98"/>
      <c r="O96" s="98"/>
      <c r="P96" s="98"/>
    </row>
    <row r="97" spans="13:16" s="178" customFormat="1" x14ac:dyDescent="0.25">
      <c r="M97" s="98"/>
      <c r="N97" s="98"/>
      <c r="O97" s="98"/>
      <c r="P97" s="98"/>
    </row>
    <row r="98" spans="13:16" s="178" customFormat="1" x14ac:dyDescent="0.25">
      <c r="M98" s="98"/>
      <c r="N98" s="98"/>
      <c r="O98" s="98"/>
      <c r="P98" s="98"/>
    </row>
    <row r="99" spans="13:16" s="178" customFormat="1" x14ac:dyDescent="0.25">
      <c r="M99" s="98"/>
      <c r="N99" s="98"/>
      <c r="O99" s="98"/>
      <c r="P99" s="98"/>
    </row>
    <row r="100" spans="13:16" s="178" customFormat="1" x14ac:dyDescent="0.25">
      <c r="M100" s="98"/>
      <c r="N100" s="98"/>
      <c r="O100" s="98"/>
      <c r="P100" s="98"/>
    </row>
    <row r="101" spans="13:16" s="178" customFormat="1" x14ac:dyDescent="0.25">
      <c r="M101" s="98"/>
      <c r="N101" s="98"/>
      <c r="O101" s="98"/>
      <c r="P101" s="98"/>
    </row>
    <row r="102" spans="13:16" s="178" customFormat="1" x14ac:dyDescent="0.25">
      <c r="M102" s="98"/>
      <c r="N102" s="98"/>
      <c r="O102" s="98"/>
      <c r="P102" s="98"/>
    </row>
    <row r="103" spans="13:16" s="178" customFormat="1" x14ac:dyDescent="0.25">
      <c r="M103" s="98"/>
      <c r="N103" s="98"/>
      <c r="O103" s="98"/>
      <c r="P103" s="98"/>
    </row>
    <row r="104" spans="13:16" s="178" customFormat="1" x14ac:dyDescent="0.25">
      <c r="M104" s="98"/>
      <c r="N104" s="98"/>
      <c r="O104" s="98"/>
      <c r="P104" s="98"/>
    </row>
    <row r="105" spans="13:16" s="178" customFormat="1" x14ac:dyDescent="0.25">
      <c r="M105" s="98"/>
      <c r="N105" s="98"/>
      <c r="O105" s="98"/>
      <c r="P105" s="98"/>
    </row>
    <row r="106" spans="13:16" s="178" customFormat="1" x14ac:dyDescent="0.25">
      <c r="M106" s="98"/>
      <c r="N106" s="98"/>
      <c r="O106" s="98"/>
      <c r="P106" s="98"/>
    </row>
    <row r="107" spans="13:16" s="178" customFormat="1" x14ac:dyDescent="0.25">
      <c r="M107" s="98"/>
      <c r="N107" s="98"/>
      <c r="O107" s="98"/>
      <c r="P107" s="98"/>
    </row>
    <row r="108" spans="13:16" s="178" customFormat="1" x14ac:dyDescent="0.25">
      <c r="M108" s="98"/>
      <c r="N108" s="98"/>
      <c r="O108" s="98"/>
      <c r="P108" s="98"/>
    </row>
    <row r="109" spans="13:16" s="178" customFormat="1" x14ac:dyDescent="0.25">
      <c r="M109" s="98"/>
      <c r="N109" s="98"/>
      <c r="O109" s="98"/>
      <c r="P109" s="98"/>
    </row>
    <row r="110" spans="13:16" s="178" customFormat="1" x14ac:dyDescent="0.25">
      <c r="M110" s="98"/>
      <c r="N110" s="98"/>
      <c r="O110" s="98"/>
      <c r="P110" s="98"/>
    </row>
    <row r="111" spans="13:16" s="178" customFormat="1" x14ac:dyDescent="0.25">
      <c r="M111" s="98"/>
      <c r="N111" s="98"/>
      <c r="O111" s="98"/>
      <c r="P111" s="98"/>
    </row>
    <row r="112" spans="13:16" s="178" customFormat="1" x14ac:dyDescent="0.25">
      <c r="M112" s="98"/>
      <c r="N112" s="98"/>
      <c r="O112" s="98"/>
      <c r="P112" s="98"/>
    </row>
    <row r="113" spans="13:16" s="178" customFormat="1" x14ac:dyDescent="0.25">
      <c r="M113" s="98"/>
      <c r="N113" s="98"/>
      <c r="O113" s="98"/>
      <c r="P113" s="98"/>
    </row>
    <row r="114" spans="13:16" s="178" customFormat="1" x14ac:dyDescent="0.25">
      <c r="M114" s="98"/>
      <c r="N114" s="98"/>
      <c r="O114" s="98"/>
      <c r="P114" s="98"/>
    </row>
    <row r="115" spans="13:16" s="178" customFormat="1" x14ac:dyDescent="0.25">
      <c r="M115" s="98"/>
      <c r="N115" s="98"/>
      <c r="O115" s="98"/>
      <c r="P115" s="98"/>
    </row>
    <row r="116" spans="13:16" s="178" customFormat="1" x14ac:dyDescent="0.25">
      <c r="M116" s="98"/>
      <c r="N116" s="98"/>
      <c r="O116" s="98"/>
      <c r="P116" s="98"/>
    </row>
    <row r="117" spans="13:16" s="178" customFormat="1" x14ac:dyDescent="0.25">
      <c r="M117" s="98"/>
      <c r="N117" s="98"/>
      <c r="O117" s="98"/>
      <c r="P117" s="98"/>
    </row>
    <row r="118" spans="13:16" s="178" customFormat="1" x14ac:dyDescent="0.25">
      <c r="M118" s="98"/>
      <c r="N118" s="98"/>
      <c r="O118" s="98"/>
      <c r="P118" s="98"/>
    </row>
    <row r="119" spans="13:16" s="178" customFormat="1" x14ac:dyDescent="0.25">
      <c r="M119" s="98"/>
      <c r="N119" s="98"/>
      <c r="O119" s="98"/>
      <c r="P119" s="98"/>
    </row>
    <row r="120" spans="13:16" s="178" customFormat="1" x14ac:dyDescent="0.25">
      <c r="M120" s="98"/>
      <c r="N120" s="98"/>
      <c r="O120" s="98"/>
      <c r="P120" s="98"/>
    </row>
    <row r="121" spans="13:16" s="178" customFormat="1" x14ac:dyDescent="0.25">
      <c r="M121" s="98"/>
      <c r="N121" s="98"/>
      <c r="O121" s="98"/>
      <c r="P121" s="98"/>
    </row>
    <row r="122" spans="13:16" s="178" customFormat="1" x14ac:dyDescent="0.25">
      <c r="M122" s="98"/>
      <c r="N122" s="98"/>
      <c r="O122" s="98"/>
      <c r="P122" s="98"/>
    </row>
    <row r="123" spans="13:16" s="178" customFormat="1" x14ac:dyDescent="0.25">
      <c r="M123" s="98"/>
      <c r="N123" s="98"/>
      <c r="O123" s="98"/>
      <c r="P123" s="98"/>
    </row>
    <row r="124" spans="13:16" s="178" customFormat="1" x14ac:dyDescent="0.25">
      <c r="M124" s="98"/>
      <c r="N124" s="98"/>
      <c r="O124" s="98"/>
      <c r="P124" s="98"/>
    </row>
    <row r="125" spans="13:16" s="178" customFormat="1" x14ac:dyDescent="0.25">
      <c r="M125" s="98"/>
      <c r="N125" s="98"/>
      <c r="O125" s="98"/>
      <c r="P125" s="98"/>
    </row>
    <row r="126" spans="13:16" s="178" customFormat="1" x14ac:dyDescent="0.25">
      <c r="M126" s="98"/>
      <c r="N126" s="98"/>
      <c r="O126" s="98"/>
      <c r="P126" s="98"/>
    </row>
    <row r="127" spans="13:16" s="178" customFormat="1" x14ac:dyDescent="0.25">
      <c r="M127" s="98"/>
      <c r="N127" s="98"/>
      <c r="O127" s="98"/>
      <c r="P127" s="98"/>
    </row>
    <row r="128" spans="13:16" s="178" customFormat="1" x14ac:dyDescent="0.25">
      <c r="M128" s="98"/>
      <c r="N128" s="98"/>
      <c r="O128" s="98"/>
      <c r="P128" s="98"/>
    </row>
    <row r="129" spans="13:16" s="178" customFormat="1" x14ac:dyDescent="0.25">
      <c r="M129" s="98"/>
      <c r="N129" s="98"/>
      <c r="O129" s="98"/>
      <c r="P129" s="98"/>
    </row>
  </sheetData>
  <mergeCells count="179">
    <mergeCell ref="Q4:Q5"/>
    <mergeCell ref="R4:R5"/>
    <mergeCell ref="A12:A13"/>
    <mergeCell ref="B12:B13"/>
    <mergeCell ref="C12:C13"/>
    <mergeCell ref="D12:D13"/>
    <mergeCell ref="E12:E13"/>
    <mergeCell ref="F12:F13"/>
    <mergeCell ref="G12:G13"/>
    <mergeCell ref="J12:J13"/>
    <mergeCell ref="G4:G5"/>
    <mergeCell ref="H4:I4"/>
    <mergeCell ref="J4:J5"/>
    <mergeCell ref="K4:L4"/>
    <mergeCell ref="M4:N4"/>
    <mergeCell ref="O4:P4"/>
    <mergeCell ref="A4:A5"/>
    <mergeCell ref="B4:B5"/>
    <mergeCell ref="C4:C5"/>
    <mergeCell ref="D4:D5"/>
    <mergeCell ref="E4:E5"/>
    <mergeCell ref="F4:F5"/>
    <mergeCell ref="Q12:Q13"/>
    <mergeCell ref="R12:R13"/>
    <mergeCell ref="A14:A18"/>
    <mergeCell ref="B14:B18"/>
    <mergeCell ref="C14:C18"/>
    <mergeCell ref="D14:D18"/>
    <mergeCell ref="E14:E18"/>
    <mergeCell ref="F14:F18"/>
    <mergeCell ref="G14:G15"/>
    <mergeCell ref="J14:J18"/>
    <mergeCell ref="K12:K13"/>
    <mergeCell ref="L12:L13"/>
    <mergeCell ref="M12:M13"/>
    <mergeCell ref="N12:N13"/>
    <mergeCell ref="O12:O13"/>
    <mergeCell ref="P12:P13"/>
    <mergeCell ref="Q14:Q18"/>
    <mergeCell ref="R14:R18"/>
    <mergeCell ref="G17:G18"/>
    <mergeCell ref="A19:A20"/>
    <mergeCell ref="B19:B20"/>
    <mergeCell ref="C19:C20"/>
    <mergeCell ref="D19:D20"/>
    <mergeCell ref="E19:E20"/>
    <mergeCell ref="F19:F20"/>
    <mergeCell ref="G19:G20"/>
    <mergeCell ref="K14:K18"/>
    <mergeCell ref="L14:L18"/>
    <mergeCell ref="M14:M18"/>
    <mergeCell ref="N14:N18"/>
    <mergeCell ref="O14:O18"/>
    <mergeCell ref="P14:P18"/>
    <mergeCell ref="N19:N20"/>
    <mergeCell ref="O19:O20"/>
    <mergeCell ref="P19:P20"/>
    <mergeCell ref="Q19:Q20"/>
    <mergeCell ref="R19:R20"/>
    <mergeCell ref="A21:A22"/>
    <mergeCell ref="B21:B22"/>
    <mergeCell ref="C21:C22"/>
    <mergeCell ref="D21:D22"/>
    <mergeCell ref="E21:E22"/>
    <mergeCell ref="H19:H20"/>
    <mergeCell ref="I19:I20"/>
    <mergeCell ref="J19:J20"/>
    <mergeCell ref="K19:K20"/>
    <mergeCell ref="L19:L20"/>
    <mergeCell ref="M19:M20"/>
    <mergeCell ref="N21:N22"/>
    <mergeCell ref="O21:O22"/>
    <mergeCell ref="P21:P22"/>
    <mergeCell ref="Q21:Q22"/>
    <mergeCell ref="R21:R22"/>
    <mergeCell ref="L21:L22"/>
    <mergeCell ref="M21:M22"/>
    <mergeCell ref="B23:B24"/>
    <mergeCell ref="C23:C24"/>
    <mergeCell ref="D23:D24"/>
    <mergeCell ref="E23:E24"/>
    <mergeCell ref="F21:F22"/>
    <mergeCell ref="G21:G22"/>
    <mergeCell ref="J21:J22"/>
    <mergeCell ref="K21:K22"/>
    <mergeCell ref="G25:G26"/>
    <mergeCell ref="J25:J26"/>
    <mergeCell ref="K25:K26"/>
    <mergeCell ref="O23:O24"/>
    <mergeCell ref="P23:P24"/>
    <mergeCell ref="Q23:Q24"/>
    <mergeCell ref="R23:R24"/>
    <mergeCell ref="A25:A26"/>
    <mergeCell ref="B25:B26"/>
    <mergeCell ref="C25:C26"/>
    <mergeCell ref="D25:D26"/>
    <mergeCell ref="E25:E26"/>
    <mergeCell ref="F25:F26"/>
    <mergeCell ref="F23:F24"/>
    <mergeCell ref="J23:J24"/>
    <mergeCell ref="K23:K24"/>
    <mergeCell ref="L23:L24"/>
    <mergeCell ref="M23:M24"/>
    <mergeCell ref="N23:N24"/>
    <mergeCell ref="O25:O26"/>
    <mergeCell ref="P25:P26"/>
    <mergeCell ref="Q25:Q26"/>
    <mergeCell ref="R25:R26"/>
    <mergeCell ref="L25:L26"/>
    <mergeCell ref="M25:M26"/>
    <mergeCell ref="N25:N26"/>
    <mergeCell ref="A23:A24"/>
    <mergeCell ref="A32:A33"/>
    <mergeCell ref="B32:B33"/>
    <mergeCell ref="C32:C33"/>
    <mergeCell ref="D32:D33"/>
    <mergeCell ref="E32:E33"/>
    <mergeCell ref="G27:G28"/>
    <mergeCell ref="J27:J31"/>
    <mergeCell ref="K27:K31"/>
    <mergeCell ref="L27:L31"/>
    <mergeCell ref="L32:L33"/>
    <mergeCell ref="A27:A31"/>
    <mergeCell ref="B27:B31"/>
    <mergeCell ref="C27:C31"/>
    <mergeCell ref="D27:D31"/>
    <mergeCell ref="E27:E31"/>
    <mergeCell ref="F27:F31"/>
    <mergeCell ref="F32:F33"/>
    <mergeCell ref="G32:G33"/>
    <mergeCell ref="J32:J33"/>
    <mergeCell ref="K32:K33"/>
    <mergeCell ref="O27:O31"/>
    <mergeCell ref="P27:P31"/>
    <mergeCell ref="Q27:Q31"/>
    <mergeCell ref="R27:R31"/>
    <mergeCell ref="G29:G30"/>
    <mergeCell ref="M27:M31"/>
    <mergeCell ref="N27:N31"/>
    <mergeCell ref="N32:N33"/>
    <mergeCell ref="O32:O33"/>
    <mergeCell ref="P32:P33"/>
    <mergeCell ref="Q32:Q33"/>
    <mergeCell ref="R32:R33"/>
    <mergeCell ref="M32:M33"/>
    <mergeCell ref="Q34:Q35"/>
    <mergeCell ref="R34:R35"/>
    <mergeCell ref="A36:A37"/>
    <mergeCell ref="B36:B37"/>
    <mergeCell ref="C36:C37"/>
    <mergeCell ref="D36:D37"/>
    <mergeCell ref="E36:E37"/>
    <mergeCell ref="F34:F35"/>
    <mergeCell ref="G34:G35"/>
    <mergeCell ref="J34:J35"/>
    <mergeCell ref="K34:K35"/>
    <mergeCell ref="L34:L35"/>
    <mergeCell ref="M34:M35"/>
    <mergeCell ref="N36:N37"/>
    <mergeCell ref="O36:O37"/>
    <mergeCell ref="P36:P37"/>
    <mergeCell ref="Q36:Q37"/>
    <mergeCell ref="R36:R37"/>
    <mergeCell ref="A34:A35"/>
    <mergeCell ref="B34:B35"/>
    <mergeCell ref="C34:C35"/>
    <mergeCell ref="D34:D35"/>
    <mergeCell ref="E34:E35"/>
    <mergeCell ref="M40:N40"/>
    <mergeCell ref="O40:P40"/>
    <mergeCell ref="F36:F37"/>
    <mergeCell ref="G36:G37"/>
    <mergeCell ref="J36:J37"/>
    <mergeCell ref="K36:K37"/>
    <mergeCell ref="L36:L37"/>
    <mergeCell ref="M36:M37"/>
    <mergeCell ref="N34:N35"/>
    <mergeCell ref="O34:O35"/>
    <mergeCell ref="P34:P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123"/>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3458</v>
      </c>
    </row>
    <row r="4" spans="1:19" s="303"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302"/>
    </row>
    <row r="5" spans="1:19" s="303"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302"/>
    </row>
    <row r="6" spans="1:19" s="303"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302"/>
    </row>
    <row r="7" spans="1:19" s="11" customFormat="1" ht="59.25" customHeight="1" x14ac:dyDescent="0.25">
      <c r="A7" s="827">
        <v>1</v>
      </c>
      <c r="B7" s="709" t="s">
        <v>702</v>
      </c>
      <c r="C7" s="709">
        <v>5</v>
      </c>
      <c r="D7" s="709">
        <v>4</v>
      </c>
      <c r="E7" s="709" t="s">
        <v>1340</v>
      </c>
      <c r="F7" s="709" t="s">
        <v>1341</v>
      </c>
      <c r="G7" s="709" t="s">
        <v>715</v>
      </c>
      <c r="H7" s="519" t="s">
        <v>1342</v>
      </c>
      <c r="I7" s="519">
        <v>240</v>
      </c>
      <c r="J7" s="709" t="s">
        <v>1343</v>
      </c>
      <c r="K7" s="709" t="s">
        <v>466</v>
      </c>
      <c r="L7" s="709"/>
      <c r="M7" s="822">
        <f>25000+4370</f>
        <v>29370</v>
      </c>
      <c r="N7" s="822"/>
      <c r="O7" s="822">
        <f>25000+4370</f>
        <v>29370</v>
      </c>
      <c r="P7" s="716"/>
      <c r="Q7" s="709" t="s">
        <v>1344</v>
      </c>
      <c r="R7" s="709" t="s">
        <v>1345</v>
      </c>
      <c r="S7" s="14"/>
    </row>
    <row r="8" spans="1:19" s="11" customFormat="1" ht="59.25" customHeight="1" x14ac:dyDescent="0.25">
      <c r="A8" s="827"/>
      <c r="B8" s="711"/>
      <c r="C8" s="711"/>
      <c r="D8" s="711"/>
      <c r="E8" s="711"/>
      <c r="F8" s="711"/>
      <c r="G8" s="711"/>
      <c r="H8" s="519" t="s">
        <v>1319</v>
      </c>
      <c r="I8" s="519">
        <v>4</v>
      </c>
      <c r="J8" s="711"/>
      <c r="K8" s="711"/>
      <c r="L8" s="711"/>
      <c r="M8" s="823"/>
      <c r="N8" s="823"/>
      <c r="O8" s="823"/>
      <c r="P8" s="718"/>
      <c r="Q8" s="711"/>
      <c r="R8" s="711"/>
      <c r="S8" s="14"/>
    </row>
    <row r="9" spans="1:19" s="11" customFormat="1" ht="45" customHeight="1" x14ac:dyDescent="0.25">
      <c r="A9" s="828">
        <v>2</v>
      </c>
      <c r="B9" s="709" t="s">
        <v>702</v>
      </c>
      <c r="C9" s="709">
        <v>5</v>
      </c>
      <c r="D9" s="709">
        <v>4</v>
      </c>
      <c r="E9" s="709" t="s">
        <v>1346</v>
      </c>
      <c r="F9" s="709" t="s">
        <v>1347</v>
      </c>
      <c r="G9" s="709" t="s">
        <v>62</v>
      </c>
      <c r="H9" s="519" t="s">
        <v>1342</v>
      </c>
      <c r="I9" s="519">
        <v>34</v>
      </c>
      <c r="J9" s="709" t="s">
        <v>1343</v>
      </c>
      <c r="K9" s="709" t="s">
        <v>146</v>
      </c>
      <c r="L9" s="709"/>
      <c r="M9" s="822">
        <f>152950-4370</f>
        <v>148580</v>
      </c>
      <c r="N9" s="822"/>
      <c r="O9" s="822">
        <f>152950-4370</f>
        <v>148580</v>
      </c>
      <c r="P9" s="716"/>
      <c r="Q9" s="709" t="s">
        <v>1344</v>
      </c>
      <c r="R9" s="709" t="s">
        <v>1345</v>
      </c>
      <c r="S9" s="14"/>
    </row>
    <row r="10" spans="1:19" s="11" customFormat="1" ht="54.75" customHeight="1" x14ac:dyDescent="0.25">
      <c r="A10" s="828"/>
      <c r="B10" s="711"/>
      <c r="C10" s="711"/>
      <c r="D10" s="711"/>
      <c r="E10" s="711"/>
      <c r="F10" s="711"/>
      <c r="G10" s="711"/>
      <c r="H10" s="519" t="s">
        <v>1348</v>
      </c>
      <c r="I10" s="519">
        <v>1</v>
      </c>
      <c r="J10" s="711"/>
      <c r="K10" s="711"/>
      <c r="L10" s="711"/>
      <c r="M10" s="823"/>
      <c r="N10" s="823"/>
      <c r="O10" s="823"/>
      <c r="P10" s="718"/>
      <c r="Q10" s="711"/>
      <c r="R10" s="711"/>
      <c r="S10" s="14"/>
    </row>
    <row r="11" spans="1:19" s="304" customFormat="1" ht="39" customHeight="1" x14ac:dyDescent="0.25">
      <c r="A11" s="729">
        <v>3</v>
      </c>
      <c r="B11" s="722">
        <v>6</v>
      </c>
      <c r="C11" s="722">
        <v>1</v>
      </c>
      <c r="D11" s="731">
        <v>6</v>
      </c>
      <c r="E11" s="720" t="s">
        <v>1349</v>
      </c>
      <c r="F11" s="731" t="s">
        <v>1350</v>
      </c>
      <c r="G11" s="731" t="s">
        <v>62</v>
      </c>
      <c r="H11" s="315" t="s">
        <v>63</v>
      </c>
      <c r="I11" s="310" t="s">
        <v>38</v>
      </c>
      <c r="J11" s="731" t="s">
        <v>1351</v>
      </c>
      <c r="K11" s="740" t="s">
        <v>136</v>
      </c>
      <c r="L11" s="740" t="s">
        <v>336</v>
      </c>
      <c r="M11" s="681">
        <v>111568.78</v>
      </c>
      <c r="N11" s="741"/>
      <c r="O11" s="741">
        <v>101350.7</v>
      </c>
      <c r="P11" s="741"/>
      <c r="Q11" s="809" t="s">
        <v>1352</v>
      </c>
      <c r="R11" s="731" t="s">
        <v>1353</v>
      </c>
      <c r="S11" s="317"/>
    </row>
    <row r="12" spans="1:19" s="304" customFormat="1" ht="27.75" customHeight="1" x14ac:dyDescent="0.25">
      <c r="A12" s="730"/>
      <c r="B12" s="722"/>
      <c r="C12" s="722"/>
      <c r="D12" s="731"/>
      <c r="E12" s="720"/>
      <c r="F12" s="731"/>
      <c r="G12" s="731"/>
      <c r="H12" s="315" t="s">
        <v>109</v>
      </c>
      <c r="I12" s="310" t="s">
        <v>128</v>
      </c>
      <c r="J12" s="731"/>
      <c r="K12" s="740"/>
      <c r="L12" s="740"/>
      <c r="M12" s="681"/>
      <c r="N12" s="741"/>
      <c r="O12" s="741"/>
      <c r="P12" s="741"/>
      <c r="Q12" s="809"/>
      <c r="R12" s="731"/>
      <c r="S12" s="317"/>
    </row>
    <row r="13" spans="1:19" s="304" customFormat="1" ht="29.25" customHeight="1" x14ac:dyDescent="0.25">
      <c r="A13" s="730"/>
      <c r="B13" s="722"/>
      <c r="C13" s="722"/>
      <c r="D13" s="731"/>
      <c r="E13" s="720"/>
      <c r="F13" s="731"/>
      <c r="G13" s="731"/>
      <c r="H13" s="315" t="s">
        <v>1354</v>
      </c>
      <c r="I13" s="310" t="s">
        <v>537</v>
      </c>
      <c r="J13" s="731"/>
      <c r="K13" s="740"/>
      <c r="L13" s="740"/>
      <c r="M13" s="681"/>
      <c r="N13" s="741"/>
      <c r="O13" s="741"/>
      <c r="P13" s="741"/>
      <c r="Q13" s="809"/>
      <c r="R13" s="731"/>
      <c r="S13" s="317"/>
    </row>
    <row r="14" spans="1:19" s="304" customFormat="1" ht="27.75" customHeight="1" x14ac:dyDescent="0.25">
      <c r="A14" s="729">
        <v>4</v>
      </c>
      <c r="B14" s="722">
        <v>2</v>
      </c>
      <c r="C14" s="722">
        <v>1</v>
      </c>
      <c r="D14" s="731">
        <v>6</v>
      </c>
      <c r="E14" s="680" t="s">
        <v>1355</v>
      </c>
      <c r="F14" s="731" t="s">
        <v>1356</v>
      </c>
      <c r="G14" s="731" t="s">
        <v>1357</v>
      </c>
      <c r="H14" s="314" t="s">
        <v>1323</v>
      </c>
      <c r="I14" s="310" t="s">
        <v>38</v>
      </c>
      <c r="J14" s="731" t="s">
        <v>1358</v>
      </c>
      <c r="K14" s="740" t="s">
        <v>639</v>
      </c>
      <c r="L14" s="740" t="s">
        <v>336</v>
      </c>
      <c r="M14" s="826">
        <v>54506.65</v>
      </c>
      <c r="N14" s="741"/>
      <c r="O14" s="741">
        <v>45173.95</v>
      </c>
      <c r="P14" s="773"/>
      <c r="Q14" s="809" t="s">
        <v>1352</v>
      </c>
      <c r="R14" s="731" t="s">
        <v>1353</v>
      </c>
      <c r="S14" s="317"/>
    </row>
    <row r="15" spans="1:19" s="304" customFormat="1" ht="30" customHeight="1" x14ac:dyDescent="0.25">
      <c r="A15" s="730"/>
      <c r="B15" s="722"/>
      <c r="C15" s="722"/>
      <c r="D15" s="731"/>
      <c r="E15" s="680"/>
      <c r="F15" s="731"/>
      <c r="G15" s="731"/>
      <c r="H15" s="314" t="s">
        <v>117</v>
      </c>
      <c r="I15" s="310" t="s">
        <v>1359</v>
      </c>
      <c r="J15" s="731"/>
      <c r="K15" s="740"/>
      <c r="L15" s="740"/>
      <c r="M15" s="681"/>
      <c r="N15" s="741"/>
      <c r="O15" s="741"/>
      <c r="P15" s="796"/>
      <c r="Q15" s="809"/>
      <c r="R15" s="731"/>
      <c r="S15" s="317"/>
    </row>
    <row r="16" spans="1:19" s="304" customFormat="1" ht="34.5" customHeight="1" x14ac:dyDescent="0.25">
      <c r="A16" s="730"/>
      <c r="B16" s="722"/>
      <c r="C16" s="722"/>
      <c r="D16" s="731"/>
      <c r="E16" s="680"/>
      <c r="F16" s="731"/>
      <c r="G16" s="731"/>
      <c r="H16" s="314" t="s">
        <v>63</v>
      </c>
      <c r="I16" s="310" t="s">
        <v>82</v>
      </c>
      <c r="J16" s="731"/>
      <c r="K16" s="740"/>
      <c r="L16" s="740"/>
      <c r="M16" s="681"/>
      <c r="N16" s="741"/>
      <c r="O16" s="741"/>
      <c r="P16" s="796"/>
      <c r="Q16" s="809"/>
      <c r="R16" s="731"/>
      <c r="S16" s="317"/>
    </row>
    <row r="17" spans="1:19" s="304" customFormat="1" ht="50.25" customHeight="1" x14ac:dyDescent="0.25">
      <c r="A17" s="730"/>
      <c r="B17" s="722"/>
      <c r="C17" s="722"/>
      <c r="D17" s="731"/>
      <c r="E17" s="680"/>
      <c r="F17" s="731"/>
      <c r="G17" s="731"/>
      <c r="H17" s="314" t="s">
        <v>616</v>
      </c>
      <c r="I17" s="310" t="s">
        <v>151</v>
      </c>
      <c r="J17" s="731"/>
      <c r="K17" s="740"/>
      <c r="L17" s="740"/>
      <c r="M17" s="681"/>
      <c r="N17" s="741"/>
      <c r="O17" s="741"/>
      <c r="P17" s="796"/>
      <c r="Q17" s="809"/>
      <c r="R17" s="731"/>
      <c r="S17" s="317"/>
    </row>
    <row r="18" spans="1:19" s="304" customFormat="1" ht="31.5" customHeight="1" x14ac:dyDescent="0.25">
      <c r="A18" s="730"/>
      <c r="B18" s="722"/>
      <c r="C18" s="722"/>
      <c r="D18" s="731"/>
      <c r="E18" s="680"/>
      <c r="F18" s="731"/>
      <c r="G18" s="731"/>
      <c r="H18" s="314" t="s">
        <v>1360</v>
      </c>
      <c r="I18" s="310" t="s">
        <v>1359</v>
      </c>
      <c r="J18" s="731"/>
      <c r="K18" s="740"/>
      <c r="L18" s="740"/>
      <c r="M18" s="681"/>
      <c r="N18" s="741"/>
      <c r="O18" s="741"/>
      <c r="P18" s="797"/>
      <c r="Q18" s="809"/>
      <c r="R18" s="731"/>
      <c r="S18" s="317"/>
    </row>
    <row r="19" spans="1:19" s="304" customFormat="1" ht="42" customHeight="1" x14ac:dyDescent="0.25">
      <c r="A19" s="729">
        <v>5</v>
      </c>
      <c r="B19" s="722">
        <v>2</v>
      </c>
      <c r="C19" s="722">
        <v>1</v>
      </c>
      <c r="D19" s="722">
        <v>6</v>
      </c>
      <c r="E19" s="825" t="s">
        <v>1361</v>
      </c>
      <c r="F19" s="731" t="s">
        <v>1362</v>
      </c>
      <c r="G19" s="731" t="s">
        <v>62</v>
      </c>
      <c r="H19" s="314" t="s">
        <v>63</v>
      </c>
      <c r="I19" s="313">
        <v>1</v>
      </c>
      <c r="J19" s="731" t="s">
        <v>1363</v>
      </c>
      <c r="K19" s="722" t="s">
        <v>130</v>
      </c>
      <c r="L19" s="722" t="s">
        <v>336</v>
      </c>
      <c r="M19" s="793">
        <v>131060.27</v>
      </c>
      <c r="N19" s="773"/>
      <c r="O19" s="773">
        <v>118616.59</v>
      </c>
      <c r="P19" s="773"/>
      <c r="Q19" s="731" t="s">
        <v>1352</v>
      </c>
      <c r="R19" s="731" t="s">
        <v>1353</v>
      </c>
      <c r="S19" s="317"/>
    </row>
    <row r="20" spans="1:19" s="304" customFormat="1" ht="54.75" customHeight="1" x14ac:dyDescent="0.25">
      <c r="A20" s="730"/>
      <c r="B20" s="722"/>
      <c r="C20" s="722"/>
      <c r="D20" s="722"/>
      <c r="E20" s="825"/>
      <c r="F20" s="731"/>
      <c r="G20" s="731"/>
      <c r="H20" s="314" t="s">
        <v>133</v>
      </c>
      <c r="I20" s="313">
        <v>25</v>
      </c>
      <c r="J20" s="731"/>
      <c r="K20" s="722"/>
      <c r="L20" s="722"/>
      <c r="M20" s="796"/>
      <c r="N20" s="796"/>
      <c r="O20" s="796"/>
      <c r="P20" s="796"/>
      <c r="Q20" s="731"/>
      <c r="R20" s="722"/>
      <c r="S20" s="317"/>
    </row>
    <row r="21" spans="1:19" s="304" customFormat="1" ht="30.75" customHeight="1" x14ac:dyDescent="0.25">
      <c r="A21" s="730"/>
      <c r="B21" s="722"/>
      <c r="C21" s="722"/>
      <c r="D21" s="722"/>
      <c r="E21" s="825"/>
      <c r="F21" s="731"/>
      <c r="G21" s="731"/>
      <c r="H21" s="314" t="s">
        <v>1360</v>
      </c>
      <c r="I21" s="313">
        <v>500</v>
      </c>
      <c r="J21" s="731"/>
      <c r="K21" s="722"/>
      <c r="L21" s="722"/>
      <c r="M21" s="797"/>
      <c r="N21" s="797"/>
      <c r="O21" s="797"/>
      <c r="P21" s="797"/>
      <c r="Q21" s="731"/>
      <c r="R21" s="722"/>
      <c r="S21" s="317"/>
    </row>
    <row r="22" spans="1:19" s="304" customFormat="1" ht="52.5" customHeight="1" x14ac:dyDescent="0.25">
      <c r="A22" s="729">
        <v>6</v>
      </c>
      <c r="B22" s="729">
        <v>1</v>
      </c>
      <c r="C22" s="729">
        <v>1</v>
      </c>
      <c r="D22" s="729">
        <v>6</v>
      </c>
      <c r="E22" s="640" t="s">
        <v>1364</v>
      </c>
      <c r="F22" s="714" t="s">
        <v>1365</v>
      </c>
      <c r="G22" s="714" t="s">
        <v>715</v>
      </c>
      <c r="H22" s="314" t="s">
        <v>1319</v>
      </c>
      <c r="I22" s="313">
        <v>2</v>
      </c>
      <c r="J22" s="714" t="s">
        <v>1366</v>
      </c>
      <c r="K22" s="729" t="s">
        <v>130</v>
      </c>
      <c r="L22" s="729" t="s">
        <v>336</v>
      </c>
      <c r="M22" s="773">
        <v>74862</v>
      </c>
      <c r="N22" s="773"/>
      <c r="O22" s="773">
        <v>67842</v>
      </c>
      <c r="P22" s="773"/>
      <c r="Q22" s="714" t="s">
        <v>1367</v>
      </c>
      <c r="R22" s="714" t="s">
        <v>1368</v>
      </c>
      <c r="S22" s="317"/>
    </row>
    <row r="23" spans="1:19" s="304" customFormat="1" ht="52.5" customHeight="1" x14ac:dyDescent="0.25">
      <c r="A23" s="730"/>
      <c r="B23" s="730"/>
      <c r="C23" s="730"/>
      <c r="D23" s="730"/>
      <c r="E23" s="641"/>
      <c r="F23" s="756"/>
      <c r="G23" s="756"/>
      <c r="H23" s="314" t="s">
        <v>615</v>
      </c>
      <c r="I23" s="313">
        <v>64</v>
      </c>
      <c r="J23" s="756"/>
      <c r="K23" s="730"/>
      <c r="L23" s="730"/>
      <c r="M23" s="796"/>
      <c r="N23" s="796"/>
      <c r="O23" s="796"/>
      <c r="P23" s="796"/>
      <c r="Q23" s="756"/>
      <c r="R23" s="730"/>
      <c r="S23" s="317"/>
    </row>
    <row r="24" spans="1:19" s="304" customFormat="1" ht="52.5" customHeight="1" x14ac:dyDescent="0.25">
      <c r="A24" s="730"/>
      <c r="B24" s="730"/>
      <c r="C24" s="730"/>
      <c r="D24" s="730"/>
      <c r="E24" s="641"/>
      <c r="F24" s="756"/>
      <c r="G24" s="756"/>
      <c r="H24" s="314" t="s">
        <v>1369</v>
      </c>
      <c r="I24" s="313">
        <v>1</v>
      </c>
      <c r="J24" s="756"/>
      <c r="K24" s="730"/>
      <c r="L24" s="730"/>
      <c r="M24" s="796"/>
      <c r="N24" s="796"/>
      <c r="O24" s="796"/>
      <c r="P24" s="796"/>
      <c r="Q24" s="756"/>
      <c r="R24" s="730"/>
      <c r="S24" s="317"/>
    </row>
    <row r="25" spans="1:19" s="304" customFormat="1" ht="52.5" customHeight="1" x14ac:dyDescent="0.25">
      <c r="A25" s="730"/>
      <c r="B25" s="730"/>
      <c r="C25" s="730"/>
      <c r="D25" s="730"/>
      <c r="E25" s="641"/>
      <c r="F25" s="756"/>
      <c r="G25" s="756"/>
      <c r="H25" s="314" t="s">
        <v>1370</v>
      </c>
      <c r="I25" s="318">
        <v>200000</v>
      </c>
      <c r="J25" s="756"/>
      <c r="K25" s="730"/>
      <c r="L25" s="730"/>
      <c r="M25" s="796"/>
      <c r="N25" s="796"/>
      <c r="O25" s="796"/>
      <c r="P25" s="796"/>
      <c r="Q25" s="756"/>
      <c r="R25" s="730"/>
      <c r="S25" s="317"/>
    </row>
    <row r="26" spans="1:19" s="304" customFormat="1" ht="52.5" customHeight="1" x14ac:dyDescent="0.25">
      <c r="A26" s="730"/>
      <c r="B26" s="730"/>
      <c r="C26" s="730"/>
      <c r="D26" s="730"/>
      <c r="E26" s="641"/>
      <c r="F26" s="756"/>
      <c r="G26" s="756"/>
      <c r="H26" s="314" t="s">
        <v>705</v>
      </c>
      <c r="I26" s="313">
        <v>1</v>
      </c>
      <c r="J26" s="756"/>
      <c r="K26" s="730"/>
      <c r="L26" s="730"/>
      <c r="M26" s="796"/>
      <c r="N26" s="796"/>
      <c r="O26" s="796"/>
      <c r="P26" s="796"/>
      <c r="Q26" s="756"/>
      <c r="R26" s="730"/>
      <c r="S26" s="317"/>
    </row>
    <row r="27" spans="1:19" s="304" customFormat="1" ht="52.5" customHeight="1" x14ac:dyDescent="0.25">
      <c r="A27" s="730"/>
      <c r="B27" s="795"/>
      <c r="C27" s="795"/>
      <c r="D27" s="795"/>
      <c r="E27" s="642"/>
      <c r="F27" s="715"/>
      <c r="G27" s="715"/>
      <c r="H27" s="314" t="s">
        <v>1371</v>
      </c>
      <c r="I27" s="313">
        <v>80</v>
      </c>
      <c r="J27" s="715"/>
      <c r="K27" s="795"/>
      <c r="L27" s="795"/>
      <c r="M27" s="797"/>
      <c r="N27" s="797"/>
      <c r="O27" s="797"/>
      <c r="P27" s="797"/>
      <c r="Q27" s="715"/>
      <c r="R27" s="795"/>
      <c r="S27" s="317"/>
    </row>
    <row r="28" spans="1:19" s="304" customFormat="1" ht="45" customHeight="1" x14ac:dyDescent="0.25">
      <c r="A28" s="729">
        <v>7</v>
      </c>
      <c r="B28" s="722">
        <v>1</v>
      </c>
      <c r="C28" s="722">
        <v>1</v>
      </c>
      <c r="D28" s="722">
        <v>6</v>
      </c>
      <c r="E28" s="720" t="s">
        <v>1372</v>
      </c>
      <c r="F28" s="731" t="s">
        <v>1373</v>
      </c>
      <c r="G28" s="731" t="s">
        <v>1374</v>
      </c>
      <c r="H28" s="314" t="s">
        <v>63</v>
      </c>
      <c r="I28" s="313">
        <v>3</v>
      </c>
      <c r="J28" s="731" t="s">
        <v>1375</v>
      </c>
      <c r="K28" s="722" t="s">
        <v>130</v>
      </c>
      <c r="L28" s="722" t="s">
        <v>336</v>
      </c>
      <c r="M28" s="773">
        <v>36494.559999999998</v>
      </c>
      <c r="N28" s="773"/>
      <c r="O28" s="773">
        <v>36494.559999999998</v>
      </c>
      <c r="P28" s="773"/>
      <c r="Q28" s="731" t="s">
        <v>1376</v>
      </c>
      <c r="R28" s="731" t="s">
        <v>1377</v>
      </c>
      <c r="S28" s="317"/>
    </row>
    <row r="29" spans="1:19" s="304" customFormat="1" ht="45" customHeight="1" x14ac:dyDescent="0.25">
      <c r="A29" s="730"/>
      <c r="B29" s="722"/>
      <c r="C29" s="722"/>
      <c r="D29" s="722"/>
      <c r="E29" s="720"/>
      <c r="F29" s="731"/>
      <c r="G29" s="731"/>
      <c r="H29" s="314" t="s">
        <v>616</v>
      </c>
      <c r="I29" s="313">
        <v>120</v>
      </c>
      <c r="J29" s="731"/>
      <c r="K29" s="722"/>
      <c r="L29" s="722"/>
      <c r="M29" s="796"/>
      <c r="N29" s="796"/>
      <c r="O29" s="796"/>
      <c r="P29" s="796"/>
      <c r="Q29" s="731"/>
      <c r="R29" s="722"/>
      <c r="S29" s="317"/>
    </row>
    <row r="30" spans="1:19" s="304" customFormat="1" ht="45" customHeight="1" x14ac:dyDescent="0.25">
      <c r="A30" s="730"/>
      <c r="B30" s="722"/>
      <c r="C30" s="722"/>
      <c r="D30" s="722"/>
      <c r="E30" s="720"/>
      <c r="F30" s="731"/>
      <c r="G30" s="731"/>
      <c r="H30" s="314" t="s">
        <v>1323</v>
      </c>
      <c r="I30" s="313">
        <v>2</v>
      </c>
      <c r="J30" s="731"/>
      <c r="K30" s="722"/>
      <c r="L30" s="722"/>
      <c r="M30" s="796"/>
      <c r="N30" s="796"/>
      <c r="O30" s="796"/>
      <c r="P30" s="796"/>
      <c r="Q30" s="731"/>
      <c r="R30" s="722"/>
      <c r="S30" s="317"/>
    </row>
    <row r="31" spans="1:19" s="304" customFormat="1" ht="45" customHeight="1" x14ac:dyDescent="0.25">
      <c r="A31" s="730"/>
      <c r="B31" s="722"/>
      <c r="C31" s="722"/>
      <c r="D31" s="722"/>
      <c r="E31" s="720"/>
      <c r="F31" s="731"/>
      <c r="G31" s="731"/>
      <c r="H31" s="314" t="s">
        <v>117</v>
      </c>
      <c r="I31" s="313">
        <v>120</v>
      </c>
      <c r="J31" s="731"/>
      <c r="K31" s="722"/>
      <c r="L31" s="722"/>
      <c r="M31" s="796"/>
      <c r="N31" s="796"/>
      <c r="O31" s="796"/>
      <c r="P31" s="796"/>
      <c r="Q31" s="731"/>
      <c r="R31" s="722"/>
      <c r="S31" s="317"/>
    </row>
    <row r="32" spans="1:19" s="304" customFormat="1" ht="45" customHeight="1" x14ac:dyDescent="0.25">
      <c r="A32" s="730"/>
      <c r="B32" s="722"/>
      <c r="C32" s="722"/>
      <c r="D32" s="722"/>
      <c r="E32" s="720"/>
      <c r="F32" s="731"/>
      <c r="G32" s="731"/>
      <c r="H32" s="314" t="s">
        <v>1378</v>
      </c>
      <c r="I32" s="313">
        <v>2000</v>
      </c>
      <c r="J32" s="731"/>
      <c r="K32" s="722"/>
      <c r="L32" s="722"/>
      <c r="M32" s="797"/>
      <c r="N32" s="797"/>
      <c r="O32" s="797"/>
      <c r="P32" s="797"/>
      <c r="Q32" s="731"/>
      <c r="R32" s="722"/>
      <c r="S32" s="317"/>
    </row>
    <row r="33" spans="1:19" s="304" customFormat="1" ht="35.25" customHeight="1" x14ac:dyDescent="0.25">
      <c r="A33" s="729">
        <v>8</v>
      </c>
      <c r="B33" s="722">
        <v>1</v>
      </c>
      <c r="C33" s="722">
        <v>1</v>
      </c>
      <c r="D33" s="722">
        <v>6</v>
      </c>
      <c r="E33" s="680" t="s">
        <v>1379</v>
      </c>
      <c r="F33" s="731" t="s">
        <v>1380</v>
      </c>
      <c r="G33" s="731" t="s">
        <v>1381</v>
      </c>
      <c r="H33" s="314" t="s">
        <v>63</v>
      </c>
      <c r="I33" s="313">
        <v>1</v>
      </c>
      <c r="J33" s="731" t="s">
        <v>1382</v>
      </c>
      <c r="K33" s="722" t="s">
        <v>130</v>
      </c>
      <c r="L33" s="722" t="s">
        <v>336</v>
      </c>
      <c r="M33" s="773">
        <v>209678</v>
      </c>
      <c r="N33" s="773"/>
      <c r="O33" s="773">
        <v>209678</v>
      </c>
      <c r="P33" s="773"/>
      <c r="Q33" s="731" t="s">
        <v>1383</v>
      </c>
      <c r="R33" s="731" t="s">
        <v>1384</v>
      </c>
      <c r="S33" s="317"/>
    </row>
    <row r="34" spans="1:19" s="304" customFormat="1" ht="45" customHeight="1" x14ac:dyDescent="0.25">
      <c r="A34" s="730"/>
      <c r="B34" s="722"/>
      <c r="C34" s="722"/>
      <c r="D34" s="722"/>
      <c r="E34" s="680"/>
      <c r="F34" s="731"/>
      <c r="G34" s="731"/>
      <c r="H34" s="314" t="s">
        <v>133</v>
      </c>
      <c r="I34" s="313">
        <v>40</v>
      </c>
      <c r="J34" s="731"/>
      <c r="K34" s="722"/>
      <c r="L34" s="722"/>
      <c r="M34" s="796"/>
      <c r="N34" s="796"/>
      <c r="O34" s="796"/>
      <c r="P34" s="796"/>
      <c r="Q34" s="731"/>
      <c r="R34" s="722"/>
      <c r="S34" s="317"/>
    </row>
    <row r="35" spans="1:19" s="304" customFormat="1" ht="36" customHeight="1" x14ac:dyDescent="0.25">
      <c r="A35" s="730"/>
      <c r="B35" s="722"/>
      <c r="C35" s="722"/>
      <c r="D35" s="722"/>
      <c r="E35" s="680"/>
      <c r="F35" s="731"/>
      <c r="G35" s="731"/>
      <c r="H35" s="314" t="s">
        <v>1385</v>
      </c>
      <c r="I35" s="313">
        <v>16</v>
      </c>
      <c r="J35" s="731"/>
      <c r="K35" s="722"/>
      <c r="L35" s="722"/>
      <c r="M35" s="796"/>
      <c r="N35" s="796"/>
      <c r="O35" s="796"/>
      <c r="P35" s="796"/>
      <c r="Q35" s="731"/>
      <c r="R35" s="722"/>
      <c r="S35" s="317"/>
    </row>
    <row r="36" spans="1:19" s="304" customFormat="1" ht="33" customHeight="1" x14ac:dyDescent="0.25">
      <c r="A36" s="730"/>
      <c r="B36" s="722"/>
      <c r="C36" s="722"/>
      <c r="D36" s="722"/>
      <c r="E36" s="680"/>
      <c r="F36" s="731"/>
      <c r="G36" s="731"/>
      <c r="H36" s="314" t="s">
        <v>345</v>
      </c>
      <c r="I36" s="313">
        <v>400</v>
      </c>
      <c r="J36" s="731"/>
      <c r="K36" s="722"/>
      <c r="L36" s="722"/>
      <c r="M36" s="796"/>
      <c r="N36" s="796"/>
      <c r="O36" s="796"/>
      <c r="P36" s="796"/>
      <c r="Q36" s="731"/>
      <c r="R36" s="722"/>
      <c r="S36" s="317"/>
    </row>
    <row r="37" spans="1:19" s="304" customFormat="1" ht="30.75" customHeight="1" x14ac:dyDescent="0.25">
      <c r="A37" s="730"/>
      <c r="B37" s="722"/>
      <c r="C37" s="722"/>
      <c r="D37" s="722"/>
      <c r="E37" s="680"/>
      <c r="F37" s="731"/>
      <c r="G37" s="731"/>
      <c r="H37" s="314" t="s">
        <v>1323</v>
      </c>
      <c r="I37" s="313">
        <v>1</v>
      </c>
      <c r="J37" s="731"/>
      <c r="K37" s="722"/>
      <c r="L37" s="722"/>
      <c r="M37" s="796"/>
      <c r="N37" s="796"/>
      <c r="O37" s="796"/>
      <c r="P37" s="796"/>
      <c r="Q37" s="731"/>
      <c r="R37" s="722"/>
      <c r="S37" s="317"/>
    </row>
    <row r="38" spans="1:19" s="304" customFormat="1" ht="33.75" customHeight="1" x14ac:dyDescent="0.25">
      <c r="A38" s="730"/>
      <c r="B38" s="722"/>
      <c r="C38" s="722"/>
      <c r="D38" s="722"/>
      <c r="E38" s="680"/>
      <c r="F38" s="731"/>
      <c r="G38" s="731"/>
      <c r="H38" s="314" t="s">
        <v>117</v>
      </c>
      <c r="I38" s="313">
        <v>100</v>
      </c>
      <c r="J38" s="731"/>
      <c r="K38" s="722"/>
      <c r="L38" s="722"/>
      <c r="M38" s="796"/>
      <c r="N38" s="796"/>
      <c r="O38" s="796"/>
      <c r="P38" s="796"/>
      <c r="Q38" s="731"/>
      <c r="R38" s="722"/>
      <c r="S38" s="317"/>
    </row>
    <row r="39" spans="1:19" s="304" customFormat="1" ht="28.5" customHeight="1" x14ac:dyDescent="0.25">
      <c r="A39" s="730"/>
      <c r="B39" s="722"/>
      <c r="C39" s="722"/>
      <c r="D39" s="722"/>
      <c r="E39" s="680"/>
      <c r="F39" s="731"/>
      <c r="G39" s="731"/>
      <c r="H39" s="314" t="s">
        <v>1386</v>
      </c>
      <c r="I39" s="318">
        <v>50000</v>
      </c>
      <c r="J39" s="731"/>
      <c r="K39" s="722"/>
      <c r="L39" s="722"/>
      <c r="M39" s="796"/>
      <c r="N39" s="796"/>
      <c r="O39" s="796"/>
      <c r="P39" s="796"/>
      <c r="Q39" s="731"/>
      <c r="R39" s="722"/>
      <c r="S39" s="317"/>
    </row>
    <row r="40" spans="1:19" s="304" customFormat="1" ht="29.25" customHeight="1" x14ac:dyDescent="0.25">
      <c r="A40" s="730"/>
      <c r="B40" s="722"/>
      <c r="C40" s="722"/>
      <c r="D40" s="722"/>
      <c r="E40" s="680"/>
      <c r="F40" s="731"/>
      <c r="G40" s="731"/>
      <c r="H40" s="314" t="s">
        <v>1387</v>
      </c>
      <c r="I40" s="318">
        <v>500</v>
      </c>
      <c r="J40" s="731"/>
      <c r="K40" s="722"/>
      <c r="L40" s="722"/>
      <c r="M40" s="796"/>
      <c r="N40" s="796"/>
      <c r="O40" s="796"/>
      <c r="P40" s="796"/>
      <c r="Q40" s="731"/>
      <c r="R40" s="722"/>
      <c r="S40" s="317"/>
    </row>
    <row r="41" spans="1:19" s="304" customFormat="1" ht="33" customHeight="1" x14ac:dyDescent="0.25">
      <c r="A41" s="730"/>
      <c r="B41" s="722"/>
      <c r="C41" s="722"/>
      <c r="D41" s="722"/>
      <c r="E41" s="680"/>
      <c r="F41" s="731"/>
      <c r="G41" s="731"/>
      <c r="H41" s="314" t="s">
        <v>1388</v>
      </c>
      <c r="I41" s="318">
        <v>28</v>
      </c>
      <c r="J41" s="731"/>
      <c r="K41" s="722"/>
      <c r="L41" s="722"/>
      <c r="M41" s="796"/>
      <c r="N41" s="796"/>
      <c r="O41" s="796"/>
      <c r="P41" s="796"/>
      <c r="Q41" s="731"/>
      <c r="R41" s="722"/>
      <c r="S41" s="317"/>
    </row>
    <row r="42" spans="1:19" s="304" customFormat="1" ht="32.25" customHeight="1" x14ac:dyDescent="0.25">
      <c r="A42" s="730"/>
      <c r="B42" s="722"/>
      <c r="C42" s="722"/>
      <c r="D42" s="722"/>
      <c r="E42" s="680"/>
      <c r="F42" s="731"/>
      <c r="G42" s="731"/>
      <c r="H42" s="314" t="s">
        <v>1389</v>
      </c>
      <c r="I42" s="318">
        <v>1</v>
      </c>
      <c r="J42" s="731"/>
      <c r="K42" s="722"/>
      <c r="L42" s="722"/>
      <c r="M42" s="797"/>
      <c r="N42" s="797"/>
      <c r="O42" s="797"/>
      <c r="P42" s="797"/>
      <c r="Q42" s="731"/>
      <c r="R42" s="722"/>
      <c r="S42" s="317"/>
    </row>
    <row r="43" spans="1:19" s="304" customFormat="1" ht="45" customHeight="1" x14ac:dyDescent="0.25">
      <c r="A43" s="729">
        <v>9</v>
      </c>
      <c r="B43" s="722">
        <v>6</v>
      </c>
      <c r="C43" s="722">
        <v>1</v>
      </c>
      <c r="D43" s="722">
        <v>6</v>
      </c>
      <c r="E43" s="680" t="s">
        <v>1390</v>
      </c>
      <c r="F43" s="731" t="s">
        <v>1391</v>
      </c>
      <c r="G43" s="731" t="s">
        <v>62</v>
      </c>
      <c r="H43" s="314" t="s">
        <v>63</v>
      </c>
      <c r="I43" s="313">
        <v>1</v>
      </c>
      <c r="J43" s="731" t="s">
        <v>1392</v>
      </c>
      <c r="K43" s="722" t="s">
        <v>136</v>
      </c>
      <c r="L43" s="722" t="s">
        <v>336</v>
      </c>
      <c r="M43" s="824">
        <v>93747.22</v>
      </c>
      <c r="N43" s="741"/>
      <c r="O43" s="741">
        <v>85132.42</v>
      </c>
      <c r="P43" s="741"/>
      <c r="Q43" s="731" t="s">
        <v>1352</v>
      </c>
      <c r="R43" s="731" t="s">
        <v>1353</v>
      </c>
      <c r="S43" s="317"/>
    </row>
    <row r="44" spans="1:19" s="304" customFormat="1" ht="45" customHeight="1" x14ac:dyDescent="0.25">
      <c r="A44" s="730"/>
      <c r="B44" s="722"/>
      <c r="C44" s="722"/>
      <c r="D44" s="722"/>
      <c r="E44" s="680"/>
      <c r="F44" s="731"/>
      <c r="G44" s="731"/>
      <c r="H44" s="314" t="s">
        <v>133</v>
      </c>
      <c r="I44" s="313">
        <v>20</v>
      </c>
      <c r="J44" s="731"/>
      <c r="K44" s="722"/>
      <c r="L44" s="722"/>
      <c r="M44" s="741"/>
      <c r="N44" s="741"/>
      <c r="O44" s="741"/>
      <c r="P44" s="741"/>
      <c r="Q44" s="731"/>
      <c r="R44" s="722"/>
      <c r="S44" s="317"/>
    </row>
    <row r="45" spans="1:19" s="304" customFormat="1" ht="39.75" customHeight="1" x14ac:dyDescent="0.25">
      <c r="A45" s="729">
        <v>10</v>
      </c>
      <c r="B45" s="722">
        <v>6</v>
      </c>
      <c r="C45" s="722">
        <v>1</v>
      </c>
      <c r="D45" s="722">
        <v>6</v>
      </c>
      <c r="E45" s="720" t="s">
        <v>1393</v>
      </c>
      <c r="F45" s="731" t="s">
        <v>1394</v>
      </c>
      <c r="G45" s="731" t="s">
        <v>781</v>
      </c>
      <c r="H45" s="314" t="s">
        <v>705</v>
      </c>
      <c r="I45" s="313">
        <v>1</v>
      </c>
      <c r="J45" s="731" t="s">
        <v>1395</v>
      </c>
      <c r="K45" s="722" t="s">
        <v>161</v>
      </c>
      <c r="L45" s="722" t="s">
        <v>336</v>
      </c>
      <c r="M45" s="741">
        <v>21343.18</v>
      </c>
      <c r="N45" s="741"/>
      <c r="O45" s="741">
        <v>19344.259999999998</v>
      </c>
      <c r="P45" s="741"/>
      <c r="Q45" s="731" t="s">
        <v>1396</v>
      </c>
      <c r="R45" s="731" t="s">
        <v>1397</v>
      </c>
      <c r="S45" s="317"/>
    </row>
    <row r="46" spans="1:19" s="304" customFormat="1" ht="39.75" customHeight="1" x14ac:dyDescent="0.25">
      <c r="A46" s="730"/>
      <c r="B46" s="722"/>
      <c r="C46" s="722"/>
      <c r="D46" s="722"/>
      <c r="E46" s="720"/>
      <c r="F46" s="731"/>
      <c r="G46" s="731"/>
      <c r="H46" s="314" t="s">
        <v>1371</v>
      </c>
      <c r="I46" s="313">
        <v>100</v>
      </c>
      <c r="J46" s="731"/>
      <c r="K46" s="722"/>
      <c r="L46" s="722"/>
      <c r="M46" s="741"/>
      <c r="N46" s="741"/>
      <c r="O46" s="741"/>
      <c r="P46" s="741"/>
      <c r="Q46" s="731"/>
      <c r="R46" s="722"/>
      <c r="S46" s="317"/>
    </row>
    <row r="47" spans="1:19" s="304" customFormat="1" ht="51.75" customHeight="1" x14ac:dyDescent="0.25">
      <c r="A47" s="729">
        <v>11</v>
      </c>
      <c r="B47" s="722">
        <v>2</v>
      </c>
      <c r="C47" s="722">
        <v>1</v>
      </c>
      <c r="D47" s="722">
        <v>6</v>
      </c>
      <c r="E47" s="720" t="s">
        <v>1398</v>
      </c>
      <c r="F47" s="731" t="s">
        <v>1399</v>
      </c>
      <c r="G47" s="731" t="s">
        <v>62</v>
      </c>
      <c r="H47" s="314" t="s">
        <v>63</v>
      </c>
      <c r="I47" s="313">
        <v>1</v>
      </c>
      <c r="J47" s="731" t="s">
        <v>1400</v>
      </c>
      <c r="K47" s="722" t="s">
        <v>130</v>
      </c>
      <c r="L47" s="722" t="s">
        <v>336</v>
      </c>
      <c r="M47" s="741">
        <v>177100</v>
      </c>
      <c r="N47" s="741"/>
      <c r="O47" s="741">
        <v>157500</v>
      </c>
      <c r="P47" s="741"/>
      <c r="Q47" s="731" t="s">
        <v>1401</v>
      </c>
      <c r="R47" s="731" t="s">
        <v>1402</v>
      </c>
      <c r="S47" s="317"/>
    </row>
    <row r="48" spans="1:19" s="304" customFormat="1" ht="51" customHeight="1" x14ac:dyDescent="0.25">
      <c r="A48" s="730"/>
      <c r="B48" s="722"/>
      <c r="C48" s="722"/>
      <c r="D48" s="722"/>
      <c r="E48" s="720"/>
      <c r="F48" s="731"/>
      <c r="G48" s="731"/>
      <c r="H48" s="314" t="s">
        <v>133</v>
      </c>
      <c r="I48" s="313">
        <v>30</v>
      </c>
      <c r="J48" s="731"/>
      <c r="K48" s="722"/>
      <c r="L48" s="722"/>
      <c r="M48" s="741"/>
      <c r="N48" s="741"/>
      <c r="O48" s="741"/>
      <c r="P48" s="741"/>
      <c r="Q48" s="731"/>
      <c r="R48" s="722"/>
      <c r="S48" s="317"/>
    </row>
    <row r="49" spans="1:19" s="304" customFormat="1" ht="39" customHeight="1" x14ac:dyDescent="0.25">
      <c r="A49" s="729">
        <v>12</v>
      </c>
      <c r="B49" s="722">
        <v>3</v>
      </c>
      <c r="C49" s="722">
        <v>1</v>
      </c>
      <c r="D49" s="722">
        <v>6</v>
      </c>
      <c r="E49" s="720" t="s">
        <v>1403</v>
      </c>
      <c r="F49" s="731" t="s">
        <v>1404</v>
      </c>
      <c r="G49" s="731" t="s">
        <v>62</v>
      </c>
      <c r="H49" s="314" t="s">
        <v>63</v>
      </c>
      <c r="I49" s="313">
        <v>1</v>
      </c>
      <c r="J49" s="731" t="s">
        <v>1405</v>
      </c>
      <c r="K49" s="722" t="s">
        <v>130</v>
      </c>
      <c r="L49" s="722" t="s">
        <v>336</v>
      </c>
      <c r="M49" s="741">
        <v>98746.95</v>
      </c>
      <c r="N49" s="741"/>
      <c r="O49" s="741">
        <v>85797.36</v>
      </c>
      <c r="P49" s="741"/>
      <c r="Q49" s="731" t="s">
        <v>1401</v>
      </c>
      <c r="R49" s="731" t="s">
        <v>1402</v>
      </c>
      <c r="S49" s="317"/>
    </row>
    <row r="50" spans="1:19" s="304" customFormat="1" ht="52.5" customHeight="1" x14ac:dyDescent="0.25">
      <c r="A50" s="730"/>
      <c r="B50" s="722"/>
      <c r="C50" s="722"/>
      <c r="D50" s="722"/>
      <c r="E50" s="720"/>
      <c r="F50" s="731"/>
      <c r="G50" s="731"/>
      <c r="H50" s="314" t="s">
        <v>133</v>
      </c>
      <c r="I50" s="313">
        <v>20</v>
      </c>
      <c r="J50" s="731"/>
      <c r="K50" s="722"/>
      <c r="L50" s="722"/>
      <c r="M50" s="741"/>
      <c r="N50" s="741"/>
      <c r="O50" s="741"/>
      <c r="P50" s="741"/>
      <c r="Q50" s="731"/>
      <c r="R50" s="731"/>
      <c r="S50" s="317"/>
    </row>
    <row r="51" spans="1:19" s="304" customFormat="1" ht="41.25" customHeight="1" x14ac:dyDescent="0.25">
      <c r="A51" s="729">
        <v>13</v>
      </c>
      <c r="B51" s="722">
        <v>2</v>
      </c>
      <c r="C51" s="722">
        <v>1</v>
      </c>
      <c r="D51" s="722">
        <v>6</v>
      </c>
      <c r="E51" s="720" t="s">
        <v>1406</v>
      </c>
      <c r="F51" s="731" t="s">
        <v>1407</v>
      </c>
      <c r="G51" s="731" t="s">
        <v>62</v>
      </c>
      <c r="H51" s="314" t="s">
        <v>63</v>
      </c>
      <c r="I51" s="313">
        <v>1</v>
      </c>
      <c r="J51" s="731" t="s">
        <v>1408</v>
      </c>
      <c r="K51" s="722" t="s">
        <v>130</v>
      </c>
      <c r="L51" s="722" t="s">
        <v>336</v>
      </c>
      <c r="M51" s="741">
        <v>23262.21</v>
      </c>
      <c r="N51" s="741"/>
      <c r="O51" s="741">
        <v>19590.75</v>
      </c>
      <c r="P51" s="741"/>
      <c r="Q51" s="731" t="s">
        <v>1401</v>
      </c>
      <c r="R51" s="731" t="s">
        <v>1402</v>
      </c>
      <c r="S51" s="317"/>
    </row>
    <row r="52" spans="1:19" s="304" customFormat="1" ht="63" customHeight="1" x14ac:dyDescent="0.25">
      <c r="A52" s="730"/>
      <c r="B52" s="722"/>
      <c r="C52" s="722"/>
      <c r="D52" s="722"/>
      <c r="E52" s="720"/>
      <c r="F52" s="731"/>
      <c r="G52" s="731"/>
      <c r="H52" s="314" t="s">
        <v>133</v>
      </c>
      <c r="I52" s="313">
        <v>48</v>
      </c>
      <c r="J52" s="731"/>
      <c r="K52" s="722"/>
      <c r="L52" s="722"/>
      <c r="M52" s="741"/>
      <c r="N52" s="741"/>
      <c r="O52" s="741"/>
      <c r="P52" s="741"/>
      <c r="Q52" s="731"/>
      <c r="R52" s="722"/>
      <c r="S52" s="317"/>
    </row>
    <row r="53" spans="1:19" s="304" customFormat="1" ht="39" customHeight="1" x14ac:dyDescent="0.25">
      <c r="A53" s="729">
        <v>14</v>
      </c>
      <c r="B53" s="722">
        <v>3</v>
      </c>
      <c r="C53" s="722">
        <v>1</v>
      </c>
      <c r="D53" s="722">
        <v>9</v>
      </c>
      <c r="E53" s="680" t="s">
        <v>1409</v>
      </c>
      <c r="F53" s="731" t="s">
        <v>1410</v>
      </c>
      <c r="G53" s="731" t="s">
        <v>62</v>
      </c>
      <c r="H53" s="314" t="s">
        <v>63</v>
      </c>
      <c r="I53" s="313">
        <v>1</v>
      </c>
      <c r="J53" s="731" t="s">
        <v>1411</v>
      </c>
      <c r="K53" s="722" t="s">
        <v>130</v>
      </c>
      <c r="L53" s="722" t="s">
        <v>336</v>
      </c>
      <c r="M53" s="824">
        <v>199107.26</v>
      </c>
      <c r="N53" s="741"/>
      <c r="O53" s="741">
        <v>180441.86</v>
      </c>
      <c r="P53" s="741"/>
      <c r="Q53" s="731" t="s">
        <v>1352</v>
      </c>
      <c r="R53" s="731" t="s">
        <v>1353</v>
      </c>
      <c r="S53" s="317"/>
    </row>
    <row r="54" spans="1:19" s="304" customFormat="1" ht="46.5" customHeight="1" x14ac:dyDescent="0.25">
      <c r="A54" s="730"/>
      <c r="B54" s="722"/>
      <c r="C54" s="722"/>
      <c r="D54" s="722"/>
      <c r="E54" s="680"/>
      <c r="F54" s="731"/>
      <c r="G54" s="731"/>
      <c r="H54" s="314" t="s">
        <v>133</v>
      </c>
      <c r="I54" s="313">
        <v>35</v>
      </c>
      <c r="J54" s="731"/>
      <c r="K54" s="722"/>
      <c r="L54" s="722"/>
      <c r="M54" s="722"/>
      <c r="N54" s="741"/>
      <c r="O54" s="741"/>
      <c r="P54" s="741"/>
      <c r="Q54" s="731"/>
      <c r="R54" s="731"/>
      <c r="S54" s="317"/>
    </row>
    <row r="55" spans="1:19" s="304" customFormat="1" ht="39" customHeight="1" x14ac:dyDescent="0.25">
      <c r="A55" s="795"/>
      <c r="B55" s="722"/>
      <c r="C55" s="722"/>
      <c r="D55" s="722"/>
      <c r="E55" s="680"/>
      <c r="F55" s="731"/>
      <c r="G55" s="731"/>
      <c r="H55" s="314" t="s">
        <v>1360</v>
      </c>
      <c r="I55" s="313">
        <v>1000</v>
      </c>
      <c r="J55" s="731"/>
      <c r="K55" s="722"/>
      <c r="L55" s="722"/>
      <c r="M55" s="722"/>
      <c r="N55" s="741"/>
      <c r="O55" s="741"/>
      <c r="P55" s="741"/>
      <c r="Q55" s="731"/>
      <c r="R55" s="731"/>
      <c r="S55" s="317"/>
    </row>
    <row r="56" spans="1:19" s="305" customFormat="1" x14ac:dyDescent="0.25">
      <c r="M56" s="306"/>
      <c r="N56" s="306"/>
      <c r="O56" s="306"/>
      <c r="P56" s="306"/>
    </row>
    <row r="57" spans="1:19" s="305" customFormat="1" x14ac:dyDescent="0.25">
      <c r="L57" s="526"/>
      <c r="M57" s="757" t="s">
        <v>618</v>
      </c>
      <c r="N57" s="757"/>
      <c r="O57" s="757" t="s">
        <v>619</v>
      </c>
      <c r="P57" s="758"/>
    </row>
    <row r="58" spans="1:19" s="305" customFormat="1" x14ac:dyDescent="0.25">
      <c r="L58" s="526"/>
      <c r="M58" s="523" t="s">
        <v>620</v>
      </c>
      <c r="N58" s="464" t="s">
        <v>621</v>
      </c>
      <c r="O58" s="464" t="s">
        <v>620</v>
      </c>
      <c r="P58" s="464" t="s">
        <v>621</v>
      </c>
    </row>
    <row r="59" spans="1:19" s="305" customFormat="1" x14ac:dyDescent="0.25">
      <c r="L59" s="526"/>
      <c r="M59" s="524">
        <v>2</v>
      </c>
      <c r="N59" s="308">
        <v>177950</v>
      </c>
      <c r="O59" s="309">
        <v>12</v>
      </c>
      <c r="P59" s="312">
        <v>1126962.45</v>
      </c>
    </row>
    <row r="60" spans="1:19" s="305" customFormat="1" x14ac:dyDescent="0.25">
      <c r="M60" s="306"/>
      <c r="N60" s="306"/>
      <c r="O60" s="306"/>
      <c r="P60" s="306"/>
    </row>
    <row r="61" spans="1:19" s="305" customFormat="1" x14ac:dyDescent="0.25">
      <c r="M61" s="306"/>
      <c r="N61" s="306"/>
      <c r="O61" s="306"/>
      <c r="P61" s="306"/>
    </row>
    <row r="62" spans="1:19" s="305" customFormat="1" x14ac:dyDescent="0.25">
      <c r="M62" s="306"/>
      <c r="N62" s="306"/>
      <c r="O62" s="306"/>
      <c r="P62" s="306"/>
    </row>
    <row r="63" spans="1:19" s="305" customFormat="1" x14ac:dyDescent="0.25">
      <c r="M63" s="306"/>
      <c r="N63" s="306"/>
      <c r="O63" s="306"/>
      <c r="P63" s="306"/>
    </row>
    <row r="64" spans="1:19" s="305" customFormat="1" x14ac:dyDescent="0.25">
      <c r="M64" s="306"/>
      <c r="N64" s="306"/>
      <c r="O64" s="306"/>
      <c r="P64" s="306"/>
    </row>
    <row r="65" spans="13:16" s="305" customFormat="1" x14ac:dyDescent="0.25">
      <c r="M65" s="306"/>
      <c r="N65" s="306"/>
      <c r="O65" s="306"/>
      <c r="P65" s="306"/>
    </row>
    <row r="66" spans="13:16" s="305" customFormat="1" x14ac:dyDescent="0.25">
      <c r="M66" s="306"/>
      <c r="N66" s="306"/>
      <c r="O66" s="306"/>
      <c r="P66" s="306"/>
    </row>
    <row r="67" spans="13:16" s="305" customFormat="1" x14ac:dyDescent="0.25">
      <c r="M67" s="306"/>
      <c r="N67" s="306"/>
      <c r="O67" s="306"/>
      <c r="P67" s="306"/>
    </row>
    <row r="68" spans="13:16" s="305" customFormat="1" x14ac:dyDescent="0.25">
      <c r="M68" s="306"/>
      <c r="N68" s="306"/>
      <c r="O68" s="306"/>
      <c r="P68" s="306"/>
    </row>
    <row r="69" spans="13:16" s="305" customFormat="1" x14ac:dyDescent="0.25">
      <c r="M69" s="306"/>
      <c r="N69" s="306"/>
      <c r="O69" s="306"/>
      <c r="P69" s="306"/>
    </row>
    <row r="70" spans="13:16" s="305" customFormat="1" x14ac:dyDescent="0.25">
      <c r="M70" s="306"/>
      <c r="N70" s="306"/>
      <c r="O70" s="306"/>
      <c r="P70" s="306"/>
    </row>
    <row r="71" spans="13:16" s="305" customFormat="1" x14ac:dyDescent="0.25">
      <c r="M71" s="306"/>
      <c r="N71" s="306"/>
      <c r="O71" s="306"/>
      <c r="P71" s="306"/>
    </row>
    <row r="72" spans="13:16" s="305" customFormat="1" x14ac:dyDescent="0.25">
      <c r="M72" s="306"/>
      <c r="N72" s="306"/>
      <c r="O72" s="306"/>
      <c r="P72" s="306"/>
    </row>
    <row r="73" spans="13:16" s="305" customFormat="1" x14ac:dyDescent="0.25">
      <c r="M73" s="306"/>
      <c r="N73" s="306"/>
      <c r="O73" s="306"/>
      <c r="P73" s="306"/>
    </row>
    <row r="74" spans="13:16" s="305" customFormat="1" x14ac:dyDescent="0.25">
      <c r="M74" s="306"/>
      <c r="N74" s="306"/>
      <c r="O74" s="306"/>
      <c r="P74" s="306"/>
    </row>
    <row r="75" spans="13:16" s="305" customFormat="1" x14ac:dyDescent="0.25">
      <c r="M75" s="306"/>
      <c r="N75" s="306"/>
      <c r="O75" s="306"/>
      <c r="P75" s="306"/>
    </row>
    <row r="76" spans="13:16" s="305" customFormat="1" x14ac:dyDescent="0.25">
      <c r="M76" s="306"/>
      <c r="N76" s="306"/>
      <c r="O76" s="306"/>
      <c r="P76" s="306"/>
    </row>
    <row r="77" spans="13:16" s="305" customFormat="1" x14ac:dyDescent="0.25">
      <c r="M77" s="306"/>
      <c r="N77" s="306"/>
      <c r="O77" s="306"/>
      <c r="P77" s="306"/>
    </row>
    <row r="78" spans="13:16" s="305" customFormat="1" x14ac:dyDescent="0.25">
      <c r="M78" s="306"/>
      <c r="N78" s="306"/>
      <c r="O78" s="306"/>
      <c r="P78" s="306"/>
    </row>
    <row r="79" spans="13:16" s="305" customFormat="1" x14ac:dyDescent="0.25">
      <c r="M79" s="306"/>
      <c r="N79" s="306"/>
      <c r="O79" s="306"/>
      <c r="P79" s="306"/>
    </row>
    <row r="80" spans="13:16" s="305" customFormat="1" x14ac:dyDescent="0.25">
      <c r="M80" s="306"/>
      <c r="N80" s="306"/>
      <c r="O80" s="306"/>
      <c r="P80" s="306"/>
    </row>
    <row r="81" spans="13:16" s="305" customFormat="1" x14ac:dyDescent="0.25">
      <c r="M81" s="306"/>
      <c r="N81" s="306"/>
      <c r="O81" s="306"/>
      <c r="P81" s="306"/>
    </row>
    <row r="82" spans="13:16" s="305" customFormat="1" x14ac:dyDescent="0.25">
      <c r="M82" s="306"/>
      <c r="N82" s="306"/>
      <c r="O82" s="306"/>
      <c r="P82" s="306"/>
    </row>
    <row r="83" spans="13:16" s="305" customFormat="1" x14ac:dyDescent="0.25">
      <c r="M83" s="306"/>
      <c r="N83" s="306"/>
      <c r="O83" s="306"/>
      <c r="P83" s="306"/>
    </row>
    <row r="84" spans="13:16" s="305" customFormat="1" x14ac:dyDescent="0.25">
      <c r="M84" s="306"/>
      <c r="N84" s="306"/>
      <c r="O84" s="306"/>
      <c r="P84" s="306"/>
    </row>
    <row r="85" spans="13:16" s="305" customFormat="1" x14ac:dyDescent="0.25">
      <c r="M85" s="306"/>
      <c r="N85" s="306"/>
      <c r="O85" s="306"/>
      <c r="P85" s="306"/>
    </row>
    <row r="86" spans="13:16" s="305" customFormat="1" x14ac:dyDescent="0.25">
      <c r="M86" s="306"/>
      <c r="N86" s="306"/>
      <c r="O86" s="306"/>
      <c r="P86" s="306"/>
    </row>
    <row r="87" spans="13:16" s="305" customFormat="1" x14ac:dyDescent="0.25">
      <c r="M87" s="306"/>
      <c r="N87" s="306"/>
      <c r="O87" s="306"/>
      <c r="P87" s="306"/>
    </row>
    <row r="88" spans="13:16" s="305" customFormat="1" x14ac:dyDescent="0.25">
      <c r="M88" s="306"/>
      <c r="N88" s="306"/>
      <c r="O88" s="306"/>
      <c r="P88" s="306"/>
    </row>
    <row r="89" spans="13:16" s="305" customFormat="1" x14ac:dyDescent="0.25">
      <c r="M89" s="306"/>
      <c r="N89" s="306"/>
      <c r="O89" s="306"/>
      <c r="P89" s="306"/>
    </row>
    <row r="90" spans="13:16" s="305" customFormat="1" x14ac:dyDescent="0.25">
      <c r="M90" s="306"/>
      <c r="N90" s="306"/>
      <c r="O90" s="306"/>
      <c r="P90" s="306"/>
    </row>
    <row r="91" spans="13:16" s="305" customFormat="1" x14ac:dyDescent="0.25">
      <c r="M91" s="306"/>
      <c r="N91" s="306"/>
      <c r="O91" s="306"/>
      <c r="P91" s="306"/>
    </row>
    <row r="92" spans="13:16" s="305" customFormat="1" x14ac:dyDescent="0.25">
      <c r="M92" s="306"/>
      <c r="N92" s="306"/>
      <c r="O92" s="306"/>
      <c r="P92" s="306"/>
    </row>
    <row r="93" spans="13:16" s="305" customFormat="1" x14ac:dyDescent="0.25">
      <c r="M93" s="306"/>
      <c r="N93" s="306"/>
      <c r="O93" s="306"/>
      <c r="P93" s="306"/>
    </row>
    <row r="94" spans="13:16" s="305" customFormat="1" x14ac:dyDescent="0.25">
      <c r="M94" s="306"/>
      <c r="N94" s="306"/>
      <c r="O94" s="306"/>
      <c r="P94" s="306"/>
    </row>
    <row r="95" spans="13:16" s="305" customFormat="1" x14ac:dyDescent="0.25">
      <c r="M95" s="306"/>
      <c r="N95" s="306"/>
      <c r="O95" s="306"/>
      <c r="P95" s="306"/>
    </row>
    <row r="96" spans="13:16" s="305" customFormat="1" x14ac:dyDescent="0.25">
      <c r="M96" s="306"/>
      <c r="N96" s="306"/>
      <c r="O96" s="306"/>
      <c r="P96" s="306"/>
    </row>
    <row r="97" spans="13:16" s="305" customFormat="1" x14ac:dyDescent="0.25">
      <c r="M97" s="306"/>
      <c r="N97" s="306"/>
      <c r="O97" s="306"/>
      <c r="P97" s="306"/>
    </row>
    <row r="98" spans="13:16" s="305" customFormat="1" x14ac:dyDescent="0.25">
      <c r="M98" s="306"/>
      <c r="N98" s="306"/>
      <c r="O98" s="306"/>
      <c r="P98" s="306"/>
    </row>
    <row r="99" spans="13:16" s="305" customFormat="1" x14ac:dyDescent="0.25">
      <c r="M99" s="306"/>
      <c r="N99" s="306"/>
      <c r="O99" s="306"/>
      <c r="P99" s="306"/>
    </row>
    <row r="100" spans="13:16" s="305" customFormat="1" x14ac:dyDescent="0.25">
      <c r="M100" s="306"/>
      <c r="N100" s="306"/>
      <c r="O100" s="306"/>
      <c r="P100" s="306"/>
    </row>
    <row r="101" spans="13:16" s="305" customFormat="1" x14ac:dyDescent="0.25">
      <c r="M101" s="306"/>
      <c r="N101" s="306"/>
      <c r="O101" s="306"/>
      <c r="P101" s="306"/>
    </row>
    <row r="102" spans="13:16" s="305" customFormat="1" x14ac:dyDescent="0.25">
      <c r="M102" s="306"/>
      <c r="N102" s="306"/>
      <c r="O102" s="306"/>
      <c r="P102" s="306"/>
    </row>
    <row r="103" spans="13:16" s="305" customFormat="1" x14ac:dyDescent="0.25">
      <c r="M103" s="306"/>
      <c r="N103" s="306"/>
      <c r="O103" s="306"/>
      <c r="P103" s="306"/>
    </row>
    <row r="104" spans="13:16" s="305" customFormat="1" x14ac:dyDescent="0.25">
      <c r="M104" s="306"/>
      <c r="N104" s="306"/>
      <c r="O104" s="306"/>
      <c r="P104" s="306"/>
    </row>
    <row r="105" spans="13:16" s="305" customFormat="1" x14ac:dyDescent="0.25">
      <c r="M105" s="306"/>
      <c r="N105" s="306"/>
      <c r="O105" s="306"/>
      <c r="P105" s="306"/>
    </row>
    <row r="106" spans="13:16" s="305" customFormat="1" x14ac:dyDescent="0.25">
      <c r="M106" s="306"/>
      <c r="N106" s="306"/>
      <c r="O106" s="306"/>
      <c r="P106" s="306"/>
    </row>
    <row r="107" spans="13:16" s="305" customFormat="1" x14ac:dyDescent="0.25">
      <c r="M107" s="306"/>
      <c r="N107" s="306"/>
      <c r="O107" s="306"/>
      <c r="P107" s="306"/>
    </row>
    <row r="108" spans="13:16" s="305" customFormat="1" x14ac:dyDescent="0.25">
      <c r="M108" s="306"/>
      <c r="N108" s="306"/>
      <c r="O108" s="306"/>
      <c r="P108" s="306"/>
    </row>
    <row r="109" spans="13:16" s="305" customFormat="1" x14ac:dyDescent="0.25">
      <c r="M109" s="306"/>
      <c r="N109" s="306"/>
      <c r="O109" s="306"/>
      <c r="P109" s="306"/>
    </row>
    <row r="110" spans="13:16" s="305" customFormat="1" x14ac:dyDescent="0.25">
      <c r="M110" s="306"/>
      <c r="N110" s="306"/>
      <c r="O110" s="306"/>
      <c r="P110" s="306"/>
    </row>
    <row r="111" spans="13:16" s="305" customFormat="1" x14ac:dyDescent="0.25">
      <c r="M111" s="306"/>
      <c r="N111" s="306"/>
      <c r="O111" s="306"/>
      <c r="P111" s="306"/>
    </row>
    <row r="112" spans="13:16" s="305" customFormat="1" x14ac:dyDescent="0.25">
      <c r="M112" s="306"/>
      <c r="N112" s="306"/>
      <c r="O112" s="306"/>
      <c r="P112" s="306"/>
    </row>
    <row r="113" spans="13:16" s="305" customFormat="1" x14ac:dyDescent="0.25">
      <c r="M113" s="306"/>
      <c r="N113" s="306"/>
      <c r="O113" s="306"/>
      <c r="P113" s="306"/>
    </row>
    <row r="114" spans="13:16" s="305" customFormat="1" x14ac:dyDescent="0.25">
      <c r="M114" s="306"/>
      <c r="N114" s="306"/>
      <c r="O114" s="306"/>
      <c r="P114" s="306"/>
    </row>
    <row r="115" spans="13:16" s="305" customFormat="1" x14ac:dyDescent="0.25">
      <c r="M115" s="306"/>
      <c r="N115" s="306"/>
      <c r="O115" s="306"/>
      <c r="P115" s="306"/>
    </row>
    <row r="116" spans="13:16" s="305" customFormat="1" x14ac:dyDescent="0.25">
      <c r="M116" s="306"/>
      <c r="N116" s="306"/>
      <c r="O116" s="306"/>
      <c r="P116" s="306"/>
    </row>
    <row r="117" spans="13:16" s="305" customFormat="1" x14ac:dyDescent="0.25">
      <c r="M117" s="306"/>
      <c r="N117" s="306"/>
      <c r="O117" s="306"/>
      <c r="P117" s="306"/>
    </row>
    <row r="118" spans="13:16" s="305" customFormat="1" x14ac:dyDescent="0.25">
      <c r="M118" s="306"/>
      <c r="N118" s="306"/>
      <c r="O118" s="306"/>
      <c r="P118" s="306"/>
    </row>
    <row r="119" spans="13:16" s="305" customFormat="1" x14ac:dyDescent="0.25">
      <c r="M119" s="306"/>
      <c r="N119" s="306"/>
      <c r="O119" s="306"/>
      <c r="P119" s="306"/>
    </row>
    <row r="120" spans="13:16" s="305" customFormat="1" x14ac:dyDescent="0.25">
      <c r="M120" s="306"/>
      <c r="N120" s="306"/>
      <c r="O120" s="306"/>
      <c r="P120" s="306"/>
    </row>
    <row r="121" spans="13:16" s="305" customFormat="1" x14ac:dyDescent="0.25">
      <c r="M121" s="306"/>
      <c r="N121" s="306"/>
      <c r="O121" s="306"/>
      <c r="P121" s="306"/>
    </row>
    <row r="122" spans="13:16" s="305" customFormat="1" x14ac:dyDescent="0.25">
      <c r="M122" s="306"/>
      <c r="N122" s="306"/>
      <c r="O122" s="306"/>
      <c r="P122" s="306"/>
    </row>
    <row r="123" spans="13:16" s="305" customFormat="1" x14ac:dyDescent="0.25">
      <c r="M123" s="306"/>
      <c r="N123" s="306"/>
      <c r="O123" s="306"/>
      <c r="P123" s="306"/>
    </row>
  </sheetData>
  <mergeCells count="240">
    <mergeCell ref="G11:G13"/>
    <mergeCell ref="J11:J13"/>
    <mergeCell ref="P11:P13"/>
    <mergeCell ref="B7:B8"/>
    <mergeCell ref="C7:C8"/>
    <mergeCell ref="D7:D8"/>
    <mergeCell ref="Q4:Q5"/>
    <mergeCell ref="R4:R5"/>
    <mergeCell ref="G4:G5"/>
    <mergeCell ref="H4:I4"/>
    <mergeCell ref="J4:J5"/>
    <mergeCell ref="K4:L4"/>
    <mergeCell ref="M4:N4"/>
    <mergeCell ref="O4:P4"/>
    <mergeCell ref="G7:G8"/>
    <mergeCell ref="J7:J8"/>
    <mergeCell ref="K7:K8"/>
    <mergeCell ref="L7:L8"/>
    <mergeCell ref="M7:M8"/>
    <mergeCell ref="N7:N8"/>
    <mergeCell ref="O7:O8"/>
    <mergeCell ref="P7:P8"/>
    <mergeCell ref="Q7:Q8"/>
    <mergeCell ref="R7:R8"/>
    <mergeCell ref="A11:A13"/>
    <mergeCell ref="B11:B13"/>
    <mergeCell ref="C11:C13"/>
    <mergeCell ref="F4:F5"/>
    <mergeCell ref="A4:A5"/>
    <mergeCell ref="B4:B5"/>
    <mergeCell ref="C4:C5"/>
    <mergeCell ref="D4:D5"/>
    <mergeCell ref="E4:E5"/>
    <mergeCell ref="D11:D13"/>
    <mergeCell ref="E11:E13"/>
    <mergeCell ref="F11:F13"/>
    <mergeCell ref="A7:A8"/>
    <mergeCell ref="A9:A10"/>
    <mergeCell ref="E7:E8"/>
    <mergeCell ref="F7:F8"/>
    <mergeCell ref="M57:N57"/>
    <mergeCell ref="O57:P57"/>
    <mergeCell ref="K19:K21"/>
    <mergeCell ref="L19:L21"/>
    <mergeCell ref="L22:L27"/>
    <mergeCell ref="M22:M27"/>
    <mergeCell ref="N22:N27"/>
    <mergeCell ref="O22:O27"/>
    <mergeCell ref="P22:P27"/>
    <mergeCell ref="K43:K44"/>
    <mergeCell ref="L43:L44"/>
    <mergeCell ref="L45:L46"/>
    <mergeCell ref="M45:M46"/>
    <mergeCell ref="K22:K27"/>
    <mergeCell ref="P49:P50"/>
    <mergeCell ref="R22:R27"/>
    <mergeCell ref="Q11:Q13"/>
    <mergeCell ref="R11:R13"/>
    <mergeCell ref="A14:A18"/>
    <mergeCell ref="B14:B18"/>
    <mergeCell ref="C14:C18"/>
    <mergeCell ref="D14:D18"/>
    <mergeCell ref="E14:E18"/>
    <mergeCell ref="F14:F18"/>
    <mergeCell ref="G14:G18"/>
    <mergeCell ref="J14:J18"/>
    <mergeCell ref="K14:K18"/>
    <mergeCell ref="L14:L18"/>
    <mergeCell ref="M14:M18"/>
    <mergeCell ref="N14:N18"/>
    <mergeCell ref="K11:K13"/>
    <mergeCell ref="L11:L13"/>
    <mergeCell ref="M11:M13"/>
    <mergeCell ref="N11:N13"/>
    <mergeCell ref="O11:O13"/>
    <mergeCell ref="A19:A21"/>
    <mergeCell ref="B19:B21"/>
    <mergeCell ref="C19:C21"/>
    <mergeCell ref="D19:D21"/>
    <mergeCell ref="E19:E21"/>
    <mergeCell ref="O14:O18"/>
    <mergeCell ref="P14:P18"/>
    <mergeCell ref="R19:R21"/>
    <mergeCell ref="M19:M21"/>
    <mergeCell ref="N19:N21"/>
    <mergeCell ref="O19:O21"/>
    <mergeCell ref="P19:P21"/>
    <mergeCell ref="Q19:Q21"/>
    <mergeCell ref="F19:F21"/>
    <mergeCell ref="G19:G21"/>
    <mergeCell ref="J19:J21"/>
    <mergeCell ref="Q14:Q18"/>
    <mergeCell ref="R14:R18"/>
    <mergeCell ref="A28:A32"/>
    <mergeCell ref="B28:B32"/>
    <mergeCell ref="C28:C32"/>
    <mergeCell ref="D28:D32"/>
    <mergeCell ref="E28:E32"/>
    <mergeCell ref="F28:F32"/>
    <mergeCell ref="G28:G32"/>
    <mergeCell ref="J28:J32"/>
    <mergeCell ref="K28:K32"/>
    <mergeCell ref="Q22:Q27"/>
    <mergeCell ref="A33:A42"/>
    <mergeCell ref="B33:B42"/>
    <mergeCell ref="C33:C42"/>
    <mergeCell ref="D33:D42"/>
    <mergeCell ref="E33:E42"/>
    <mergeCell ref="F33:F42"/>
    <mergeCell ref="G33:G42"/>
    <mergeCell ref="J33:J42"/>
    <mergeCell ref="K33:K42"/>
    <mergeCell ref="O33:O42"/>
    <mergeCell ref="P33:P42"/>
    <mergeCell ref="L28:L32"/>
    <mergeCell ref="M28:M32"/>
    <mergeCell ref="N28:N32"/>
    <mergeCell ref="O28:O32"/>
    <mergeCell ref="A22:A27"/>
    <mergeCell ref="B22:B27"/>
    <mergeCell ref="C22:C27"/>
    <mergeCell ref="D22:D27"/>
    <mergeCell ref="E22:E27"/>
    <mergeCell ref="F22:F27"/>
    <mergeCell ref="G22:G27"/>
    <mergeCell ref="J22:J27"/>
    <mergeCell ref="R43:R44"/>
    <mergeCell ref="Q33:Q42"/>
    <mergeCell ref="R33:R42"/>
    <mergeCell ref="P28:P32"/>
    <mergeCell ref="Q28:Q32"/>
    <mergeCell ref="R28:R32"/>
    <mergeCell ref="L33:L42"/>
    <mergeCell ref="M33:M42"/>
    <mergeCell ref="N33:N42"/>
    <mergeCell ref="M43:M44"/>
    <mergeCell ref="N43:N44"/>
    <mergeCell ref="O43:O44"/>
    <mergeCell ref="P43:P44"/>
    <mergeCell ref="Q43:Q44"/>
    <mergeCell ref="E45:E46"/>
    <mergeCell ref="F45:F46"/>
    <mergeCell ref="G45:G46"/>
    <mergeCell ref="J45:J46"/>
    <mergeCell ref="K45:K46"/>
    <mergeCell ref="A43:A44"/>
    <mergeCell ref="B43:B44"/>
    <mergeCell ref="C43:C44"/>
    <mergeCell ref="D43:D44"/>
    <mergeCell ref="E43:E44"/>
    <mergeCell ref="F43:F44"/>
    <mergeCell ref="G43:G44"/>
    <mergeCell ref="J43:J44"/>
    <mergeCell ref="B45:B46"/>
    <mergeCell ref="Q45:Q46"/>
    <mergeCell ref="R45:R46"/>
    <mergeCell ref="A47:A48"/>
    <mergeCell ref="B47:B48"/>
    <mergeCell ref="C47:C48"/>
    <mergeCell ref="D47:D48"/>
    <mergeCell ref="E47:E48"/>
    <mergeCell ref="F47:F48"/>
    <mergeCell ref="G47:G48"/>
    <mergeCell ref="J47:J48"/>
    <mergeCell ref="K47:K48"/>
    <mergeCell ref="L47:L48"/>
    <mergeCell ref="M47:M48"/>
    <mergeCell ref="N47:N48"/>
    <mergeCell ref="O47:O48"/>
    <mergeCell ref="P47:P48"/>
    <mergeCell ref="Q47:Q48"/>
    <mergeCell ref="R47:R48"/>
    <mergeCell ref="N45:N46"/>
    <mergeCell ref="O45:O46"/>
    <mergeCell ref="P45:P46"/>
    <mergeCell ref="A45:A46"/>
    <mergeCell ref="C45:C46"/>
    <mergeCell ref="D45:D46"/>
    <mergeCell ref="A49:A50"/>
    <mergeCell ref="B49:B50"/>
    <mergeCell ref="C49:C50"/>
    <mergeCell ref="D49:D50"/>
    <mergeCell ref="E49:E50"/>
    <mergeCell ref="F49:F50"/>
    <mergeCell ref="G49:G50"/>
    <mergeCell ref="J49:J50"/>
    <mergeCell ref="K49:K50"/>
    <mergeCell ref="Q49:Q50"/>
    <mergeCell ref="R49:R50"/>
    <mergeCell ref="N51:N52"/>
    <mergeCell ref="P51:P52"/>
    <mergeCell ref="Q51:Q52"/>
    <mergeCell ref="F51:F52"/>
    <mergeCell ref="G51:G52"/>
    <mergeCell ref="J51:J52"/>
    <mergeCell ref="K51:K52"/>
    <mergeCell ref="L51:L52"/>
    <mergeCell ref="L49:L50"/>
    <mergeCell ref="M49:M50"/>
    <mergeCell ref="N49:N50"/>
    <mergeCell ref="O49:O50"/>
    <mergeCell ref="O51:O52"/>
    <mergeCell ref="Q53:Q55"/>
    <mergeCell ref="R53:R55"/>
    <mergeCell ref="R51:R52"/>
    <mergeCell ref="A53:A55"/>
    <mergeCell ref="B53:B55"/>
    <mergeCell ref="C53:C55"/>
    <mergeCell ref="D53:D55"/>
    <mergeCell ref="E53:E55"/>
    <mergeCell ref="F53:F55"/>
    <mergeCell ref="G53:G55"/>
    <mergeCell ref="J53:J55"/>
    <mergeCell ref="K53:K55"/>
    <mergeCell ref="L53:L55"/>
    <mergeCell ref="M53:M55"/>
    <mergeCell ref="N53:N55"/>
    <mergeCell ref="O53:O55"/>
    <mergeCell ref="P53:P55"/>
    <mergeCell ref="M51:M52"/>
    <mergeCell ref="A51:A52"/>
    <mergeCell ref="B51:B52"/>
    <mergeCell ref="C51:C52"/>
    <mergeCell ref="D51:D52"/>
    <mergeCell ref="E51:E52"/>
    <mergeCell ref="M9:M10"/>
    <mergeCell ref="N9:N10"/>
    <mergeCell ref="O9:O10"/>
    <mergeCell ref="P9:P10"/>
    <mergeCell ref="Q9:Q10"/>
    <mergeCell ref="R9:R10"/>
    <mergeCell ref="B9:B10"/>
    <mergeCell ref="C9:C10"/>
    <mergeCell ref="D9:D10"/>
    <mergeCell ref="E9:E10"/>
    <mergeCell ref="F9:F10"/>
    <mergeCell ref="G9:G10"/>
    <mergeCell ref="J9:J10"/>
    <mergeCell ref="K9:K10"/>
    <mergeCell ref="L9:L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52"/>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00" t="s">
        <v>3459</v>
      </c>
    </row>
    <row r="4" spans="1:19" s="303" customFormat="1" ht="47.25" customHeight="1" x14ac:dyDescent="0.25">
      <c r="A4" s="782" t="s">
        <v>0</v>
      </c>
      <c r="B4" s="784" t="s">
        <v>1</v>
      </c>
      <c r="C4" s="784" t="s">
        <v>2</v>
      </c>
      <c r="D4" s="784" t="s">
        <v>3</v>
      </c>
      <c r="E4" s="782" t="s">
        <v>4</v>
      </c>
      <c r="F4" s="782" t="s">
        <v>5</v>
      </c>
      <c r="G4" s="782" t="s">
        <v>6</v>
      </c>
      <c r="H4" s="787" t="s">
        <v>7</v>
      </c>
      <c r="I4" s="787"/>
      <c r="J4" s="782" t="s">
        <v>8</v>
      </c>
      <c r="K4" s="788" t="s">
        <v>9</v>
      </c>
      <c r="L4" s="789"/>
      <c r="M4" s="786" t="s">
        <v>10</v>
      </c>
      <c r="N4" s="786"/>
      <c r="O4" s="786" t="s">
        <v>11</v>
      </c>
      <c r="P4" s="786"/>
      <c r="Q4" s="782" t="s">
        <v>12</v>
      </c>
      <c r="R4" s="784" t="s">
        <v>13</v>
      </c>
      <c r="S4" s="302"/>
    </row>
    <row r="5" spans="1:19" s="303" customFormat="1" ht="35.25" customHeight="1" x14ac:dyDescent="0.2">
      <c r="A5" s="783"/>
      <c r="B5" s="785"/>
      <c r="C5" s="785"/>
      <c r="D5" s="785"/>
      <c r="E5" s="783"/>
      <c r="F5" s="783"/>
      <c r="G5" s="783"/>
      <c r="H5" s="467" t="s">
        <v>14</v>
      </c>
      <c r="I5" s="467" t="s">
        <v>15</v>
      </c>
      <c r="J5" s="783"/>
      <c r="K5" s="468">
        <v>2018</v>
      </c>
      <c r="L5" s="468">
        <v>2019</v>
      </c>
      <c r="M5" s="469">
        <v>2018</v>
      </c>
      <c r="N5" s="469">
        <v>2019</v>
      </c>
      <c r="O5" s="469">
        <v>2018</v>
      </c>
      <c r="P5" s="469">
        <v>2019</v>
      </c>
      <c r="Q5" s="783"/>
      <c r="R5" s="785"/>
      <c r="S5" s="302"/>
    </row>
    <row r="6" spans="1:19" s="303" customFormat="1" ht="15.75" customHeight="1" x14ac:dyDescent="0.2">
      <c r="A6" s="470" t="s">
        <v>16</v>
      </c>
      <c r="B6" s="467" t="s">
        <v>17</v>
      </c>
      <c r="C6" s="467" t="s">
        <v>18</v>
      </c>
      <c r="D6" s="467" t="s">
        <v>19</v>
      </c>
      <c r="E6" s="470" t="s">
        <v>20</v>
      </c>
      <c r="F6" s="470" t="s">
        <v>21</v>
      </c>
      <c r="G6" s="470" t="s">
        <v>22</v>
      </c>
      <c r="H6" s="467" t="s">
        <v>23</v>
      </c>
      <c r="I6" s="467" t="s">
        <v>24</v>
      </c>
      <c r="J6" s="470" t="s">
        <v>25</v>
      </c>
      <c r="K6" s="468" t="s">
        <v>26</v>
      </c>
      <c r="L6" s="468" t="s">
        <v>27</v>
      </c>
      <c r="M6" s="471" t="s">
        <v>28</v>
      </c>
      <c r="N6" s="471" t="s">
        <v>29</v>
      </c>
      <c r="O6" s="471" t="s">
        <v>30</v>
      </c>
      <c r="P6" s="471" t="s">
        <v>31</v>
      </c>
      <c r="Q6" s="470" t="s">
        <v>32</v>
      </c>
      <c r="R6" s="467" t="s">
        <v>33</v>
      </c>
      <c r="S6" s="302"/>
    </row>
    <row r="7" spans="1:19" s="11" customFormat="1" ht="85.5" customHeight="1" x14ac:dyDescent="0.25">
      <c r="A7" s="9">
        <v>1</v>
      </c>
      <c r="B7" s="9" t="s">
        <v>1412</v>
      </c>
      <c r="C7" s="9">
        <v>1</v>
      </c>
      <c r="D7" s="519">
        <v>6</v>
      </c>
      <c r="E7" s="519" t="s">
        <v>1413</v>
      </c>
      <c r="F7" s="519" t="s">
        <v>1414</v>
      </c>
      <c r="G7" s="519" t="s">
        <v>1415</v>
      </c>
      <c r="H7" s="519" t="s">
        <v>1416</v>
      </c>
      <c r="I7" s="13" t="s">
        <v>1420</v>
      </c>
      <c r="J7" s="519" t="s">
        <v>1417</v>
      </c>
      <c r="K7" s="528" t="s">
        <v>130</v>
      </c>
      <c r="L7" s="528"/>
      <c r="M7" s="529">
        <v>17850</v>
      </c>
      <c r="N7" s="529"/>
      <c r="O7" s="529">
        <v>17850</v>
      </c>
      <c r="P7" s="529"/>
      <c r="Q7" s="519" t="s">
        <v>1418</v>
      </c>
      <c r="R7" s="519" t="s">
        <v>1419</v>
      </c>
      <c r="S7" s="10"/>
    </row>
    <row r="8" spans="1:19" s="11" customFormat="1" ht="52.5" customHeight="1" x14ac:dyDescent="0.25">
      <c r="A8" s="738">
        <v>2</v>
      </c>
      <c r="B8" s="719" t="s">
        <v>1412</v>
      </c>
      <c r="C8" s="719">
        <v>1</v>
      </c>
      <c r="D8" s="725">
        <v>9</v>
      </c>
      <c r="E8" s="725" t="s">
        <v>1421</v>
      </c>
      <c r="F8" s="725" t="s">
        <v>1422</v>
      </c>
      <c r="G8" s="709" t="s">
        <v>1423</v>
      </c>
      <c r="H8" s="519" t="s">
        <v>1424</v>
      </c>
      <c r="I8" s="13" t="s">
        <v>38</v>
      </c>
      <c r="J8" s="725" t="s">
        <v>1425</v>
      </c>
      <c r="K8" s="735" t="s">
        <v>466</v>
      </c>
      <c r="L8" s="735"/>
      <c r="M8" s="736">
        <v>15420.66</v>
      </c>
      <c r="N8" s="736"/>
      <c r="O8" s="736">
        <v>15420.66</v>
      </c>
      <c r="P8" s="736"/>
      <c r="Q8" s="725" t="s">
        <v>1418</v>
      </c>
      <c r="R8" s="725" t="s">
        <v>1419</v>
      </c>
      <c r="S8" s="10"/>
    </row>
    <row r="9" spans="1:19" s="11" customFormat="1" ht="62.25" customHeight="1" x14ac:dyDescent="0.25">
      <c r="A9" s="837"/>
      <c r="B9" s="719"/>
      <c r="C9" s="719"/>
      <c r="D9" s="725"/>
      <c r="E9" s="725"/>
      <c r="F9" s="725"/>
      <c r="G9" s="710"/>
      <c r="H9" s="519" t="s">
        <v>1371</v>
      </c>
      <c r="I9" s="13" t="s">
        <v>1426</v>
      </c>
      <c r="J9" s="725"/>
      <c r="K9" s="725"/>
      <c r="L9" s="725"/>
      <c r="M9" s="719"/>
      <c r="N9" s="719"/>
      <c r="O9" s="719"/>
      <c r="P9" s="719"/>
      <c r="Q9" s="725"/>
      <c r="R9" s="725"/>
      <c r="S9" s="10"/>
    </row>
    <row r="10" spans="1:19" s="11" customFormat="1" ht="52.5" customHeight="1" x14ac:dyDescent="0.25">
      <c r="A10" s="739"/>
      <c r="B10" s="719"/>
      <c r="C10" s="719"/>
      <c r="D10" s="725"/>
      <c r="E10" s="725"/>
      <c r="F10" s="725"/>
      <c r="G10" s="711"/>
      <c r="H10" s="519" t="s">
        <v>1427</v>
      </c>
      <c r="I10" s="13" t="s">
        <v>1428</v>
      </c>
      <c r="J10" s="725"/>
      <c r="K10" s="725"/>
      <c r="L10" s="725"/>
      <c r="M10" s="719"/>
      <c r="N10" s="719"/>
      <c r="O10" s="719"/>
      <c r="P10" s="719"/>
      <c r="Q10" s="725"/>
      <c r="R10" s="725"/>
      <c r="S10" s="10"/>
    </row>
    <row r="11" spans="1:19" s="304" customFormat="1" ht="63" customHeight="1" x14ac:dyDescent="0.25">
      <c r="A11" s="729">
        <v>3</v>
      </c>
      <c r="B11" s="722" t="s">
        <v>99</v>
      </c>
      <c r="C11" s="722">
        <v>1</v>
      </c>
      <c r="D11" s="731">
        <v>9</v>
      </c>
      <c r="E11" s="731" t="s">
        <v>1429</v>
      </c>
      <c r="F11" s="844" t="s">
        <v>1430</v>
      </c>
      <c r="G11" s="731" t="s">
        <v>1431</v>
      </c>
      <c r="H11" s="80" t="s">
        <v>1432</v>
      </c>
      <c r="I11" s="332" t="s">
        <v>38</v>
      </c>
      <c r="J11" s="731" t="s">
        <v>1425</v>
      </c>
      <c r="K11" s="740" t="s">
        <v>136</v>
      </c>
      <c r="L11" s="740"/>
      <c r="M11" s="741">
        <v>20000</v>
      </c>
      <c r="N11" s="741"/>
      <c r="O11" s="741">
        <v>20000</v>
      </c>
      <c r="P11" s="741"/>
      <c r="Q11" s="731" t="s">
        <v>1418</v>
      </c>
      <c r="R11" s="731" t="s">
        <v>1419</v>
      </c>
      <c r="S11" s="317"/>
    </row>
    <row r="12" spans="1:19" s="304" customFormat="1" ht="70.5" customHeight="1" x14ac:dyDescent="0.25">
      <c r="A12" s="774"/>
      <c r="B12" s="721"/>
      <c r="C12" s="721"/>
      <c r="D12" s="720"/>
      <c r="E12" s="720"/>
      <c r="F12" s="845"/>
      <c r="G12" s="720"/>
      <c r="H12" s="333" t="s">
        <v>1433</v>
      </c>
      <c r="I12" s="310" t="s">
        <v>1426</v>
      </c>
      <c r="J12" s="720"/>
      <c r="K12" s="720"/>
      <c r="L12" s="720"/>
      <c r="M12" s="721"/>
      <c r="N12" s="721"/>
      <c r="O12" s="721"/>
      <c r="P12" s="721"/>
      <c r="Q12" s="720"/>
      <c r="R12" s="720"/>
      <c r="S12" s="317"/>
    </row>
    <row r="13" spans="1:19" s="11" customFormat="1" ht="67.5" customHeight="1" x14ac:dyDescent="0.25">
      <c r="A13" s="738">
        <v>4</v>
      </c>
      <c r="B13" s="725" t="s">
        <v>1434</v>
      </c>
      <c r="C13" s="719">
        <v>1</v>
      </c>
      <c r="D13" s="725">
        <v>9</v>
      </c>
      <c r="E13" s="743" t="s">
        <v>1435</v>
      </c>
      <c r="F13" s="725" t="s">
        <v>1436</v>
      </c>
      <c r="G13" s="743" t="s">
        <v>3435</v>
      </c>
      <c r="H13" s="519" t="s">
        <v>1437</v>
      </c>
      <c r="I13" s="13" t="s">
        <v>1438</v>
      </c>
      <c r="J13" s="725" t="s">
        <v>1439</v>
      </c>
      <c r="K13" s="735" t="s">
        <v>130</v>
      </c>
      <c r="L13" s="735"/>
      <c r="M13" s="834">
        <v>160000</v>
      </c>
      <c r="N13" s="834"/>
      <c r="O13" s="834">
        <v>160000</v>
      </c>
      <c r="P13" s="834"/>
      <c r="Q13" s="725" t="s">
        <v>1418</v>
      </c>
      <c r="R13" s="725" t="s">
        <v>1419</v>
      </c>
      <c r="S13" s="10"/>
    </row>
    <row r="14" spans="1:19" s="11" customFormat="1" ht="156.75" customHeight="1" x14ac:dyDescent="0.25">
      <c r="A14" s="739"/>
      <c r="B14" s="725"/>
      <c r="C14" s="719"/>
      <c r="D14" s="725"/>
      <c r="E14" s="744"/>
      <c r="F14" s="725"/>
      <c r="G14" s="744"/>
      <c r="H14" s="519" t="s">
        <v>1440</v>
      </c>
      <c r="I14" s="13" t="s">
        <v>1441</v>
      </c>
      <c r="J14" s="725"/>
      <c r="K14" s="725"/>
      <c r="L14" s="725"/>
      <c r="M14" s="836"/>
      <c r="N14" s="836"/>
      <c r="O14" s="836"/>
      <c r="P14" s="836"/>
      <c r="Q14" s="725"/>
      <c r="R14" s="725"/>
      <c r="S14" s="10"/>
    </row>
    <row r="15" spans="1:19" s="304" customFormat="1" ht="74.25" customHeight="1" x14ac:dyDescent="0.25">
      <c r="A15" s="729">
        <v>5</v>
      </c>
      <c r="B15" s="722" t="s">
        <v>99</v>
      </c>
      <c r="C15" s="722">
        <v>3</v>
      </c>
      <c r="D15" s="731">
        <v>10</v>
      </c>
      <c r="E15" s="731" t="s">
        <v>1442</v>
      </c>
      <c r="F15" s="731" t="s">
        <v>1443</v>
      </c>
      <c r="G15" s="842" t="s">
        <v>1444</v>
      </c>
      <c r="H15" s="315" t="s">
        <v>1445</v>
      </c>
      <c r="I15" s="310" t="s">
        <v>1446</v>
      </c>
      <c r="J15" s="731" t="s">
        <v>1447</v>
      </c>
      <c r="K15" s="740" t="s">
        <v>130</v>
      </c>
      <c r="L15" s="740"/>
      <c r="M15" s="741">
        <v>65000</v>
      </c>
      <c r="N15" s="741"/>
      <c r="O15" s="741">
        <v>65000</v>
      </c>
      <c r="P15" s="741"/>
      <c r="Q15" s="809" t="s">
        <v>1418</v>
      </c>
      <c r="R15" s="731" t="s">
        <v>1419</v>
      </c>
      <c r="S15" s="317"/>
    </row>
    <row r="16" spans="1:19" s="304" customFormat="1" ht="66" customHeight="1" x14ac:dyDescent="0.25">
      <c r="A16" s="774"/>
      <c r="B16" s="721"/>
      <c r="C16" s="721"/>
      <c r="D16" s="720"/>
      <c r="E16" s="720"/>
      <c r="F16" s="720"/>
      <c r="G16" s="843"/>
      <c r="H16" s="315" t="s">
        <v>1448</v>
      </c>
      <c r="I16" s="62" t="s">
        <v>1449</v>
      </c>
      <c r="J16" s="720"/>
      <c r="K16" s="720"/>
      <c r="L16" s="720"/>
      <c r="M16" s="721"/>
      <c r="N16" s="721"/>
      <c r="O16" s="721"/>
      <c r="P16" s="721"/>
      <c r="Q16" s="720"/>
      <c r="R16" s="720"/>
      <c r="S16" s="317"/>
    </row>
    <row r="17" spans="1:19" s="304" customFormat="1" ht="74.25" customHeight="1" x14ac:dyDescent="0.25">
      <c r="A17" s="313">
        <v>6</v>
      </c>
      <c r="B17" s="313" t="s">
        <v>99</v>
      </c>
      <c r="C17" s="313">
        <v>3</v>
      </c>
      <c r="D17" s="313">
        <v>10</v>
      </c>
      <c r="E17" s="313" t="s">
        <v>1450</v>
      </c>
      <c r="F17" s="314" t="s">
        <v>1451</v>
      </c>
      <c r="G17" s="313" t="s">
        <v>1452</v>
      </c>
      <c r="H17" s="314" t="s">
        <v>1416</v>
      </c>
      <c r="I17" s="314" t="s">
        <v>1453</v>
      </c>
      <c r="J17" s="314" t="s">
        <v>1417</v>
      </c>
      <c r="K17" s="313" t="s">
        <v>130</v>
      </c>
      <c r="L17" s="313"/>
      <c r="M17" s="325">
        <v>25000</v>
      </c>
      <c r="N17" s="313"/>
      <c r="O17" s="325">
        <v>25000</v>
      </c>
      <c r="P17" s="313"/>
      <c r="Q17" s="314" t="s">
        <v>1454</v>
      </c>
      <c r="R17" s="314" t="s">
        <v>1419</v>
      </c>
      <c r="S17" s="317"/>
    </row>
    <row r="18" spans="1:19" s="11" customFormat="1" ht="65.25" customHeight="1" x14ac:dyDescent="0.25">
      <c r="A18" s="738">
        <v>7</v>
      </c>
      <c r="B18" s="719" t="s">
        <v>99</v>
      </c>
      <c r="C18" s="719">
        <v>3</v>
      </c>
      <c r="D18" s="725">
        <v>10</v>
      </c>
      <c r="E18" s="725" t="s">
        <v>1455</v>
      </c>
      <c r="F18" s="725" t="s">
        <v>1456</v>
      </c>
      <c r="G18" s="725" t="s">
        <v>3436</v>
      </c>
      <c r="H18" s="519" t="s">
        <v>1445</v>
      </c>
      <c r="I18" s="13" t="s">
        <v>38</v>
      </c>
      <c r="J18" s="725" t="s">
        <v>1457</v>
      </c>
      <c r="K18" s="735" t="s">
        <v>136</v>
      </c>
      <c r="L18" s="805"/>
      <c r="M18" s="805">
        <v>29999.040000000001</v>
      </c>
      <c r="N18" s="805"/>
      <c r="O18" s="805">
        <v>29999.040000000001</v>
      </c>
      <c r="P18" s="805"/>
      <c r="Q18" s="725" t="s">
        <v>1418</v>
      </c>
      <c r="R18" s="725" t="s">
        <v>1419</v>
      </c>
      <c r="S18" s="10"/>
    </row>
    <row r="19" spans="1:19" s="11" customFormat="1" ht="87.75" customHeight="1" x14ac:dyDescent="0.25">
      <c r="A19" s="739"/>
      <c r="B19" s="719"/>
      <c r="C19" s="719"/>
      <c r="D19" s="725"/>
      <c r="E19" s="725"/>
      <c r="F19" s="725"/>
      <c r="G19" s="725"/>
      <c r="H19" s="519" t="s">
        <v>1458</v>
      </c>
      <c r="I19" s="13" t="s">
        <v>1459</v>
      </c>
      <c r="J19" s="725"/>
      <c r="K19" s="725"/>
      <c r="L19" s="805"/>
      <c r="M19" s="805"/>
      <c r="N19" s="805"/>
      <c r="O19" s="805"/>
      <c r="P19" s="805"/>
      <c r="Q19" s="725"/>
      <c r="R19" s="725"/>
      <c r="S19" s="10"/>
    </row>
    <row r="20" spans="1:19" s="11" customFormat="1" ht="35.25" customHeight="1" x14ac:dyDescent="0.25">
      <c r="A20" s="738">
        <v>8</v>
      </c>
      <c r="B20" s="719" t="s">
        <v>1412</v>
      </c>
      <c r="C20" s="719">
        <v>5</v>
      </c>
      <c r="D20" s="725">
        <v>11</v>
      </c>
      <c r="E20" s="725" t="s">
        <v>1460</v>
      </c>
      <c r="F20" s="725" t="s">
        <v>1461</v>
      </c>
      <c r="G20" s="838" t="s">
        <v>1423</v>
      </c>
      <c r="H20" s="519" t="s">
        <v>1424</v>
      </c>
      <c r="I20" s="13" t="s">
        <v>38</v>
      </c>
      <c r="J20" s="725" t="s">
        <v>1462</v>
      </c>
      <c r="K20" s="833" t="s">
        <v>466</v>
      </c>
      <c r="L20" s="833"/>
      <c r="M20" s="841">
        <v>10800</v>
      </c>
      <c r="N20" s="841"/>
      <c r="O20" s="841">
        <v>10800</v>
      </c>
      <c r="P20" s="841"/>
      <c r="Q20" s="709" t="s">
        <v>1418</v>
      </c>
      <c r="R20" s="709" t="s">
        <v>1419</v>
      </c>
      <c r="S20" s="10"/>
    </row>
    <row r="21" spans="1:19" s="11" customFormat="1" ht="46.5" customHeight="1" x14ac:dyDescent="0.25">
      <c r="A21" s="837"/>
      <c r="B21" s="719"/>
      <c r="C21" s="719"/>
      <c r="D21" s="725"/>
      <c r="E21" s="725"/>
      <c r="F21" s="725"/>
      <c r="G21" s="839"/>
      <c r="H21" s="519" t="s">
        <v>1463</v>
      </c>
      <c r="I21" s="13" t="s">
        <v>1464</v>
      </c>
      <c r="J21" s="725"/>
      <c r="K21" s="806"/>
      <c r="L21" s="806"/>
      <c r="M21" s="837"/>
      <c r="N21" s="837"/>
      <c r="O21" s="837"/>
      <c r="P21" s="837"/>
      <c r="Q21" s="710"/>
      <c r="R21" s="710"/>
      <c r="S21" s="10"/>
    </row>
    <row r="22" spans="1:19" s="11" customFormat="1" ht="36" customHeight="1" x14ac:dyDescent="0.25">
      <c r="A22" s="739"/>
      <c r="B22" s="719"/>
      <c r="C22" s="719"/>
      <c r="D22" s="725"/>
      <c r="E22" s="725"/>
      <c r="F22" s="725"/>
      <c r="G22" s="840"/>
      <c r="H22" s="519" t="s">
        <v>1427</v>
      </c>
      <c r="I22" s="13" t="s">
        <v>1428</v>
      </c>
      <c r="J22" s="725"/>
      <c r="K22" s="744"/>
      <c r="L22" s="744"/>
      <c r="M22" s="739"/>
      <c r="N22" s="739"/>
      <c r="O22" s="739"/>
      <c r="P22" s="739"/>
      <c r="Q22" s="711"/>
      <c r="R22" s="711"/>
      <c r="S22" s="10"/>
    </row>
    <row r="23" spans="1:19" s="11" customFormat="1" ht="52.5" customHeight="1" x14ac:dyDescent="0.25">
      <c r="A23" s="719">
        <v>9</v>
      </c>
      <c r="B23" s="738" t="s">
        <v>1412</v>
      </c>
      <c r="C23" s="738">
        <v>5</v>
      </c>
      <c r="D23" s="709">
        <v>11</v>
      </c>
      <c r="E23" s="709" t="s">
        <v>1465</v>
      </c>
      <c r="F23" s="725" t="s">
        <v>1466</v>
      </c>
      <c r="G23" s="725" t="s">
        <v>1423</v>
      </c>
      <c r="H23" s="519" t="s">
        <v>1424</v>
      </c>
      <c r="I23" s="13" t="s">
        <v>38</v>
      </c>
      <c r="J23" s="709" t="s">
        <v>1467</v>
      </c>
      <c r="K23" s="735" t="s">
        <v>466</v>
      </c>
      <c r="L23" s="735"/>
      <c r="M23" s="736">
        <v>25000</v>
      </c>
      <c r="N23" s="736"/>
      <c r="O23" s="736">
        <v>25000</v>
      </c>
      <c r="P23" s="736"/>
      <c r="Q23" s="725" t="s">
        <v>1418</v>
      </c>
      <c r="R23" s="725" t="s">
        <v>1419</v>
      </c>
      <c r="S23" s="10"/>
    </row>
    <row r="24" spans="1:19" s="11" customFormat="1" ht="66" customHeight="1" x14ac:dyDescent="0.25">
      <c r="A24" s="719"/>
      <c r="B24" s="837"/>
      <c r="C24" s="837"/>
      <c r="D24" s="710"/>
      <c r="E24" s="710"/>
      <c r="F24" s="725"/>
      <c r="G24" s="725"/>
      <c r="H24" s="519" t="s">
        <v>1463</v>
      </c>
      <c r="I24" s="13" t="s">
        <v>1468</v>
      </c>
      <c r="J24" s="710"/>
      <c r="K24" s="725"/>
      <c r="L24" s="725"/>
      <c r="M24" s="719"/>
      <c r="N24" s="719"/>
      <c r="O24" s="719"/>
      <c r="P24" s="719"/>
      <c r="Q24" s="725"/>
      <c r="R24" s="725"/>
      <c r="S24" s="10"/>
    </row>
    <row r="25" spans="1:19" s="11" customFormat="1" ht="52.5" customHeight="1" x14ac:dyDescent="0.25">
      <c r="A25" s="719"/>
      <c r="B25" s="837"/>
      <c r="C25" s="837"/>
      <c r="D25" s="710"/>
      <c r="E25" s="710"/>
      <c r="F25" s="725"/>
      <c r="G25" s="725"/>
      <c r="H25" s="519" t="s">
        <v>1427</v>
      </c>
      <c r="I25" s="13" t="s">
        <v>504</v>
      </c>
      <c r="J25" s="710"/>
      <c r="K25" s="725"/>
      <c r="L25" s="725"/>
      <c r="M25" s="719"/>
      <c r="N25" s="719"/>
      <c r="O25" s="719"/>
      <c r="P25" s="719"/>
      <c r="Q25" s="725"/>
      <c r="R25" s="725"/>
      <c r="S25" s="10"/>
    </row>
    <row r="26" spans="1:19" s="11" customFormat="1" ht="52.5" customHeight="1" x14ac:dyDescent="0.25">
      <c r="A26" s="719"/>
      <c r="B26" s="837"/>
      <c r="C26" s="837"/>
      <c r="D26" s="710"/>
      <c r="E26" s="710"/>
      <c r="F26" s="725"/>
      <c r="G26" s="725"/>
      <c r="H26" s="519" t="s">
        <v>1469</v>
      </c>
      <c r="I26" s="13" t="s">
        <v>110</v>
      </c>
      <c r="J26" s="710"/>
      <c r="K26" s="725"/>
      <c r="L26" s="725"/>
      <c r="M26" s="719"/>
      <c r="N26" s="719"/>
      <c r="O26" s="719"/>
      <c r="P26" s="719"/>
      <c r="Q26" s="725"/>
      <c r="R26" s="725"/>
      <c r="S26" s="10"/>
    </row>
    <row r="27" spans="1:19" s="11" customFormat="1" ht="52.5" customHeight="1" x14ac:dyDescent="0.25">
      <c r="A27" s="719"/>
      <c r="B27" s="739"/>
      <c r="C27" s="739"/>
      <c r="D27" s="711"/>
      <c r="E27" s="711"/>
      <c r="F27" s="725"/>
      <c r="G27" s="725"/>
      <c r="H27" s="519" t="s">
        <v>1470</v>
      </c>
      <c r="I27" s="13" t="s">
        <v>82</v>
      </c>
      <c r="J27" s="711"/>
      <c r="K27" s="725"/>
      <c r="L27" s="725"/>
      <c r="M27" s="719"/>
      <c r="N27" s="719"/>
      <c r="O27" s="719"/>
      <c r="P27" s="719"/>
      <c r="Q27" s="725"/>
      <c r="R27" s="725"/>
      <c r="S27" s="10"/>
    </row>
    <row r="28" spans="1:19" s="11" customFormat="1" ht="58.5" customHeight="1" x14ac:dyDescent="0.25">
      <c r="A28" s="738">
        <v>10</v>
      </c>
      <c r="B28" s="719" t="s">
        <v>1412</v>
      </c>
      <c r="C28" s="719">
        <v>2</v>
      </c>
      <c r="D28" s="725">
        <v>12</v>
      </c>
      <c r="E28" s="725" t="s">
        <v>1471</v>
      </c>
      <c r="F28" s="743" t="s">
        <v>1472</v>
      </c>
      <c r="G28" s="725" t="s">
        <v>1473</v>
      </c>
      <c r="H28" s="519" t="s">
        <v>1474</v>
      </c>
      <c r="I28" s="13" t="s">
        <v>38</v>
      </c>
      <c r="J28" s="725" t="s">
        <v>1475</v>
      </c>
      <c r="K28" s="833" t="s">
        <v>136</v>
      </c>
      <c r="L28" s="735"/>
      <c r="M28" s="834">
        <v>87684.63</v>
      </c>
      <c r="N28" s="834"/>
      <c r="O28" s="834">
        <v>87684.63</v>
      </c>
      <c r="P28" s="736"/>
      <c r="Q28" s="725" t="s">
        <v>1418</v>
      </c>
      <c r="R28" s="725" t="s">
        <v>1419</v>
      </c>
      <c r="S28" s="10"/>
    </row>
    <row r="29" spans="1:19" s="11" customFormat="1" ht="69.75" customHeight="1" x14ac:dyDescent="0.25">
      <c r="A29" s="837"/>
      <c r="B29" s="719"/>
      <c r="C29" s="719"/>
      <c r="D29" s="725"/>
      <c r="E29" s="725"/>
      <c r="F29" s="806"/>
      <c r="G29" s="725"/>
      <c r="H29" s="519" t="s">
        <v>1476</v>
      </c>
      <c r="I29" s="13" t="s">
        <v>1477</v>
      </c>
      <c r="J29" s="725"/>
      <c r="K29" s="806"/>
      <c r="L29" s="725"/>
      <c r="M29" s="835"/>
      <c r="N29" s="835"/>
      <c r="O29" s="835"/>
      <c r="P29" s="719"/>
      <c r="Q29" s="725"/>
      <c r="R29" s="725"/>
      <c r="S29" s="10"/>
    </row>
    <row r="30" spans="1:19" s="11" customFormat="1" ht="88.5" customHeight="1" x14ac:dyDescent="0.25">
      <c r="A30" s="739"/>
      <c r="B30" s="719"/>
      <c r="C30" s="719"/>
      <c r="D30" s="725"/>
      <c r="E30" s="725"/>
      <c r="F30" s="744"/>
      <c r="G30" s="725"/>
      <c r="H30" s="519" t="s">
        <v>1478</v>
      </c>
      <c r="I30" s="13" t="s">
        <v>1477</v>
      </c>
      <c r="J30" s="725"/>
      <c r="K30" s="744"/>
      <c r="L30" s="725"/>
      <c r="M30" s="836"/>
      <c r="N30" s="836"/>
      <c r="O30" s="836"/>
      <c r="P30" s="719"/>
      <c r="Q30" s="725"/>
      <c r="R30" s="725"/>
      <c r="S30" s="10"/>
    </row>
    <row r="31" spans="1:19" s="304" customFormat="1" ht="74.25" customHeight="1" x14ac:dyDescent="0.25">
      <c r="A31" s="313">
        <v>11</v>
      </c>
      <c r="B31" s="313" t="s">
        <v>1412</v>
      </c>
      <c r="C31" s="313">
        <v>2</v>
      </c>
      <c r="D31" s="314">
        <v>12</v>
      </c>
      <c r="E31" s="314" t="s">
        <v>1479</v>
      </c>
      <c r="F31" s="314" t="s">
        <v>1480</v>
      </c>
      <c r="G31" s="314" t="s">
        <v>1481</v>
      </c>
      <c r="H31" s="314" t="s">
        <v>1437</v>
      </c>
      <c r="I31" s="310" t="s">
        <v>38</v>
      </c>
      <c r="J31" s="314" t="s">
        <v>1482</v>
      </c>
      <c r="K31" s="315" t="s">
        <v>130</v>
      </c>
      <c r="L31" s="315"/>
      <c r="M31" s="325">
        <v>25000</v>
      </c>
      <c r="N31" s="325"/>
      <c r="O31" s="325">
        <v>25000</v>
      </c>
      <c r="P31" s="325"/>
      <c r="Q31" s="314" t="s">
        <v>1418</v>
      </c>
      <c r="R31" s="314" t="s">
        <v>1419</v>
      </c>
      <c r="S31" s="317"/>
    </row>
    <row r="32" spans="1:19" s="304" customFormat="1" ht="33" customHeight="1" x14ac:dyDescent="0.25">
      <c r="A32" s="729">
        <v>12</v>
      </c>
      <c r="B32" s="729" t="s">
        <v>702</v>
      </c>
      <c r="C32" s="729">
        <v>5</v>
      </c>
      <c r="D32" s="714">
        <v>4</v>
      </c>
      <c r="E32" s="714" t="s">
        <v>1483</v>
      </c>
      <c r="F32" s="714" t="s">
        <v>1484</v>
      </c>
      <c r="G32" s="714" t="s">
        <v>325</v>
      </c>
      <c r="H32" s="314" t="s">
        <v>1485</v>
      </c>
      <c r="I32" s="310" t="s">
        <v>38</v>
      </c>
      <c r="J32" s="714" t="s">
        <v>1486</v>
      </c>
      <c r="K32" s="831" t="s">
        <v>136</v>
      </c>
      <c r="L32" s="780"/>
      <c r="M32" s="773">
        <v>58300</v>
      </c>
      <c r="N32" s="773"/>
      <c r="O32" s="773">
        <v>58300</v>
      </c>
      <c r="P32" s="773"/>
      <c r="Q32" s="709" t="s">
        <v>1487</v>
      </c>
      <c r="R32" s="714" t="s">
        <v>1488</v>
      </c>
      <c r="S32" s="317"/>
    </row>
    <row r="33" spans="1:19" s="304" customFormat="1" ht="50.25" customHeight="1" x14ac:dyDescent="0.25">
      <c r="A33" s="795"/>
      <c r="B33" s="795"/>
      <c r="C33" s="795"/>
      <c r="D33" s="715"/>
      <c r="E33" s="715"/>
      <c r="F33" s="715"/>
      <c r="G33" s="715"/>
      <c r="H33" s="314" t="s">
        <v>1489</v>
      </c>
      <c r="I33" s="310" t="s">
        <v>1490</v>
      </c>
      <c r="J33" s="715"/>
      <c r="K33" s="832"/>
      <c r="L33" s="798"/>
      <c r="M33" s="797"/>
      <c r="N33" s="797"/>
      <c r="O33" s="797"/>
      <c r="P33" s="797"/>
      <c r="Q33" s="711"/>
      <c r="R33" s="715"/>
      <c r="S33" s="317"/>
    </row>
    <row r="34" spans="1:19" s="304" customFormat="1" ht="29.25" customHeight="1" x14ac:dyDescent="0.25">
      <c r="A34" s="729">
        <v>13</v>
      </c>
      <c r="B34" s="729" t="s">
        <v>146</v>
      </c>
      <c r="C34" s="729">
        <v>1</v>
      </c>
      <c r="D34" s="714">
        <v>6</v>
      </c>
      <c r="E34" s="714" t="s">
        <v>1491</v>
      </c>
      <c r="F34" s="714" t="s">
        <v>1492</v>
      </c>
      <c r="G34" s="714" t="s">
        <v>1493</v>
      </c>
      <c r="H34" s="314" t="s">
        <v>37</v>
      </c>
      <c r="I34" s="310" t="s">
        <v>38</v>
      </c>
      <c r="J34" s="714" t="s">
        <v>1494</v>
      </c>
      <c r="K34" s="817" t="s">
        <v>130</v>
      </c>
      <c r="L34" s="780"/>
      <c r="M34" s="773">
        <f>15600.27+2728.8</f>
        <v>18329.07</v>
      </c>
      <c r="N34" s="773"/>
      <c r="O34" s="773">
        <v>15600.27</v>
      </c>
      <c r="P34" s="773"/>
      <c r="Q34" s="714" t="s">
        <v>590</v>
      </c>
      <c r="R34" s="714" t="s">
        <v>1495</v>
      </c>
      <c r="S34" s="317"/>
    </row>
    <row r="35" spans="1:19" s="304" customFormat="1" ht="43.5" customHeight="1" x14ac:dyDescent="0.25">
      <c r="A35" s="730"/>
      <c r="B35" s="730"/>
      <c r="C35" s="730"/>
      <c r="D35" s="756"/>
      <c r="E35" s="756"/>
      <c r="F35" s="756"/>
      <c r="G35" s="756"/>
      <c r="H35" s="314" t="s">
        <v>1496</v>
      </c>
      <c r="I35" s="310" t="s">
        <v>110</v>
      </c>
      <c r="J35" s="756"/>
      <c r="K35" s="818"/>
      <c r="L35" s="820"/>
      <c r="M35" s="796"/>
      <c r="N35" s="796"/>
      <c r="O35" s="796"/>
      <c r="P35" s="796"/>
      <c r="Q35" s="756"/>
      <c r="R35" s="756"/>
      <c r="S35" s="317"/>
    </row>
    <row r="36" spans="1:19" s="304" customFormat="1" ht="63" customHeight="1" x14ac:dyDescent="0.25">
      <c r="A36" s="795"/>
      <c r="B36" s="795"/>
      <c r="C36" s="795"/>
      <c r="D36" s="715"/>
      <c r="E36" s="715"/>
      <c r="F36" s="715"/>
      <c r="G36" s="715"/>
      <c r="H36" s="314" t="s">
        <v>1497</v>
      </c>
      <c r="I36" s="310" t="s">
        <v>537</v>
      </c>
      <c r="J36" s="715"/>
      <c r="K36" s="819"/>
      <c r="L36" s="798"/>
      <c r="M36" s="797"/>
      <c r="N36" s="797"/>
      <c r="O36" s="797"/>
      <c r="P36" s="797"/>
      <c r="Q36" s="715"/>
      <c r="R36" s="715"/>
      <c r="S36" s="317"/>
    </row>
    <row r="37" spans="1:19" s="304" customFormat="1" ht="16.5" customHeight="1" x14ac:dyDescent="0.25">
      <c r="A37" s="729">
        <v>14</v>
      </c>
      <c r="B37" s="729" t="s">
        <v>146</v>
      </c>
      <c r="C37" s="729">
        <v>1</v>
      </c>
      <c r="D37" s="714">
        <v>6</v>
      </c>
      <c r="E37" s="714" t="s">
        <v>1498</v>
      </c>
      <c r="F37" s="714" t="s">
        <v>1499</v>
      </c>
      <c r="G37" s="714" t="s">
        <v>1500</v>
      </c>
      <c r="H37" s="314" t="s">
        <v>1332</v>
      </c>
      <c r="I37" s="310" t="s">
        <v>38</v>
      </c>
      <c r="J37" s="714" t="s">
        <v>1501</v>
      </c>
      <c r="K37" s="817" t="s">
        <v>130</v>
      </c>
      <c r="L37" s="780"/>
      <c r="M37" s="773">
        <f>13531.52+2728.8</f>
        <v>16260.32</v>
      </c>
      <c r="N37" s="773"/>
      <c r="O37" s="773">
        <v>13531.52</v>
      </c>
      <c r="P37" s="773"/>
      <c r="Q37" s="714" t="s">
        <v>590</v>
      </c>
      <c r="R37" s="714" t="s">
        <v>1495</v>
      </c>
      <c r="S37" s="317"/>
    </row>
    <row r="38" spans="1:19" s="304" customFormat="1" ht="35.25" customHeight="1" x14ac:dyDescent="0.25">
      <c r="A38" s="730"/>
      <c r="B38" s="730"/>
      <c r="C38" s="730"/>
      <c r="D38" s="756"/>
      <c r="E38" s="756"/>
      <c r="F38" s="756"/>
      <c r="G38" s="756"/>
      <c r="H38" s="314" t="s">
        <v>1342</v>
      </c>
      <c r="I38" s="310" t="s">
        <v>151</v>
      </c>
      <c r="J38" s="756"/>
      <c r="K38" s="818"/>
      <c r="L38" s="820"/>
      <c r="M38" s="796"/>
      <c r="N38" s="796"/>
      <c r="O38" s="796"/>
      <c r="P38" s="796"/>
      <c r="Q38" s="756"/>
      <c r="R38" s="756"/>
      <c r="S38" s="317"/>
    </row>
    <row r="39" spans="1:19" s="304" customFormat="1" ht="30.75" customHeight="1" x14ac:dyDescent="0.25">
      <c r="A39" s="730"/>
      <c r="B39" s="730"/>
      <c r="C39" s="730"/>
      <c r="D39" s="756"/>
      <c r="E39" s="756"/>
      <c r="F39" s="756"/>
      <c r="G39" s="756"/>
      <c r="H39" s="314" t="s">
        <v>1485</v>
      </c>
      <c r="I39" s="310" t="s">
        <v>38</v>
      </c>
      <c r="J39" s="756"/>
      <c r="K39" s="818"/>
      <c r="L39" s="820"/>
      <c r="M39" s="796"/>
      <c r="N39" s="796"/>
      <c r="O39" s="796"/>
      <c r="P39" s="796"/>
      <c r="Q39" s="756"/>
      <c r="R39" s="756"/>
      <c r="S39" s="317"/>
    </row>
    <row r="40" spans="1:19" s="304" customFormat="1" ht="45.75" customHeight="1" x14ac:dyDescent="0.25">
      <c r="A40" s="795"/>
      <c r="B40" s="795"/>
      <c r="C40" s="795"/>
      <c r="D40" s="715"/>
      <c r="E40" s="715"/>
      <c r="F40" s="715"/>
      <c r="G40" s="715"/>
      <c r="H40" s="314" t="s">
        <v>1489</v>
      </c>
      <c r="I40" s="310" t="s">
        <v>151</v>
      </c>
      <c r="J40" s="715"/>
      <c r="K40" s="819"/>
      <c r="L40" s="798"/>
      <c r="M40" s="797"/>
      <c r="N40" s="797"/>
      <c r="O40" s="797"/>
      <c r="P40" s="797"/>
      <c r="Q40" s="715"/>
      <c r="R40" s="715"/>
      <c r="S40" s="317"/>
    </row>
    <row r="41" spans="1:19" s="304" customFormat="1" ht="16.5" customHeight="1" x14ac:dyDescent="0.25">
      <c r="A41" s="729">
        <v>15</v>
      </c>
      <c r="B41" s="729" t="s">
        <v>99</v>
      </c>
      <c r="C41" s="729">
        <v>1</v>
      </c>
      <c r="D41" s="714">
        <v>6</v>
      </c>
      <c r="E41" s="714" t="s">
        <v>1502</v>
      </c>
      <c r="F41" s="714" t="s">
        <v>1503</v>
      </c>
      <c r="G41" s="714" t="s">
        <v>1504</v>
      </c>
      <c r="H41" s="314" t="s">
        <v>1505</v>
      </c>
      <c r="I41" s="310" t="s">
        <v>38</v>
      </c>
      <c r="J41" s="714" t="s">
        <v>1506</v>
      </c>
      <c r="K41" s="817" t="s">
        <v>136</v>
      </c>
      <c r="L41" s="780"/>
      <c r="M41" s="773">
        <f>15175+2980</f>
        <v>18155</v>
      </c>
      <c r="N41" s="773"/>
      <c r="O41" s="773">
        <v>15175</v>
      </c>
      <c r="P41" s="773"/>
      <c r="Q41" s="714" t="s">
        <v>590</v>
      </c>
      <c r="R41" s="714" t="s">
        <v>1495</v>
      </c>
      <c r="S41" s="317"/>
    </row>
    <row r="42" spans="1:19" s="304" customFormat="1" ht="30.75" customHeight="1" x14ac:dyDescent="0.25">
      <c r="A42" s="730"/>
      <c r="B42" s="730"/>
      <c r="C42" s="730"/>
      <c r="D42" s="756"/>
      <c r="E42" s="756"/>
      <c r="F42" s="756"/>
      <c r="G42" s="756"/>
      <c r="H42" s="314" t="s">
        <v>117</v>
      </c>
      <c r="I42" s="310" t="s">
        <v>504</v>
      </c>
      <c r="J42" s="756"/>
      <c r="K42" s="818"/>
      <c r="L42" s="820"/>
      <c r="M42" s="796"/>
      <c r="N42" s="796"/>
      <c r="O42" s="796"/>
      <c r="P42" s="796"/>
      <c r="Q42" s="756"/>
      <c r="R42" s="756"/>
      <c r="S42" s="317"/>
    </row>
    <row r="43" spans="1:19" s="304" customFormat="1" ht="14.25" customHeight="1" x14ac:dyDescent="0.25">
      <c r="A43" s="730"/>
      <c r="B43" s="730"/>
      <c r="C43" s="730"/>
      <c r="D43" s="756"/>
      <c r="E43" s="756"/>
      <c r="F43" s="756"/>
      <c r="G43" s="756"/>
      <c r="H43" s="314" t="s">
        <v>1424</v>
      </c>
      <c r="I43" s="310" t="s">
        <v>38</v>
      </c>
      <c r="J43" s="756"/>
      <c r="K43" s="818"/>
      <c r="L43" s="820"/>
      <c r="M43" s="796"/>
      <c r="N43" s="796"/>
      <c r="O43" s="796"/>
      <c r="P43" s="796"/>
      <c r="Q43" s="756"/>
      <c r="R43" s="756"/>
      <c r="S43" s="317"/>
    </row>
    <row r="44" spans="1:19" s="304" customFormat="1" ht="33.75" customHeight="1" x14ac:dyDescent="0.25">
      <c r="A44" s="730"/>
      <c r="B44" s="730"/>
      <c r="C44" s="730"/>
      <c r="D44" s="756"/>
      <c r="E44" s="756"/>
      <c r="F44" s="756"/>
      <c r="G44" s="756"/>
      <c r="H44" s="314" t="s">
        <v>1507</v>
      </c>
      <c r="I44" s="310" t="s">
        <v>506</v>
      </c>
      <c r="J44" s="756"/>
      <c r="K44" s="818"/>
      <c r="L44" s="820"/>
      <c r="M44" s="796"/>
      <c r="N44" s="796"/>
      <c r="O44" s="796"/>
      <c r="P44" s="796"/>
      <c r="Q44" s="756"/>
      <c r="R44" s="756"/>
      <c r="S44" s="317"/>
    </row>
    <row r="45" spans="1:19" s="304" customFormat="1" ht="59.25" customHeight="1" x14ac:dyDescent="0.25">
      <c r="A45" s="795"/>
      <c r="B45" s="795"/>
      <c r="C45" s="795"/>
      <c r="D45" s="715"/>
      <c r="E45" s="715"/>
      <c r="F45" s="715"/>
      <c r="G45" s="715"/>
      <c r="H45" s="314" t="s">
        <v>1508</v>
      </c>
      <c r="I45" s="62" t="s">
        <v>38</v>
      </c>
      <c r="J45" s="715"/>
      <c r="K45" s="819"/>
      <c r="L45" s="798"/>
      <c r="M45" s="797"/>
      <c r="N45" s="797"/>
      <c r="O45" s="797"/>
      <c r="P45" s="797"/>
      <c r="Q45" s="715"/>
      <c r="R45" s="715"/>
      <c r="S45" s="317"/>
    </row>
    <row r="46" spans="1:19" s="304" customFormat="1" ht="75" customHeight="1" x14ac:dyDescent="0.25">
      <c r="A46" s="729">
        <v>16</v>
      </c>
      <c r="B46" s="729" t="s">
        <v>146</v>
      </c>
      <c r="C46" s="729">
        <v>1</v>
      </c>
      <c r="D46" s="714">
        <v>6</v>
      </c>
      <c r="E46" s="714" t="s">
        <v>1509</v>
      </c>
      <c r="F46" s="714" t="s">
        <v>1510</v>
      </c>
      <c r="G46" s="714" t="s">
        <v>1511</v>
      </c>
      <c r="H46" s="314" t="s">
        <v>1512</v>
      </c>
      <c r="I46" s="310" t="s">
        <v>1513</v>
      </c>
      <c r="J46" s="714" t="s">
        <v>1514</v>
      </c>
      <c r="K46" s="817" t="s">
        <v>130</v>
      </c>
      <c r="L46" s="780"/>
      <c r="M46" s="773">
        <f>12635.93+2728.8</f>
        <v>15364.73</v>
      </c>
      <c r="N46" s="773"/>
      <c r="O46" s="773">
        <v>12635.93</v>
      </c>
      <c r="P46" s="773"/>
      <c r="Q46" s="714" t="s">
        <v>590</v>
      </c>
      <c r="R46" s="714" t="s">
        <v>1495</v>
      </c>
      <c r="S46" s="317"/>
    </row>
    <row r="47" spans="1:19" s="304" customFormat="1" ht="31.5" customHeight="1" x14ac:dyDescent="0.25">
      <c r="A47" s="795"/>
      <c r="B47" s="795"/>
      <c r="C47" s="795"/>
      <c r="D47" s="715"/>
      <c r="E47" s="715"/>
      <c r="F47" s="715"/>
      <c r="G47" s="715"/>
      <c r="H47" s="314" t="s">
        <v>1515</v>
      </c>
      <c r="I47" s="310" t="s">
        <v>562</v>
      </c>
      <c r="J47" s="715"/>
      <c r="K47" s="819"/>
      <c r="L47" s="798"/>
      <c r="M47" s="797"/>
      <c r="N47" s="797"/>
      <c r="O47" s="797"/>
      <c r="P47" s="797"/>
      <c r="Q47" s="715"/>
      <c r="R47" s="715"/>
      <c r="S47" s="317"/>
    </row>
    <row r="48" spans="1:19" s="304" customFormat="1" ht="34.5" customHeight="1" x14ac:dyDescent="0.25">
      <c r="A48" s="729">
        <v>17</v>
      </c>
      <c r="B48" s="729" t="s">
        <v>105</v>
      </c>
      <c r="C48" s="729">
        <v>1</v>
      </c>
      <c r="D48" s="714">
        <v>6</v>
      </c>
      <c r="E48" s="714" t="s">
        <v>1516</v>
      </c>
      <c r="F48" s="714" t="s">
        <v>1517</v>
      </c>
      <c r="G48" s="714" t="s">
        <v>319</v>
      </c>
      <c r="H48" s="314" t="s">
        <v>1505</v>
      </c>
      <c r="I48" s="310" t="s">
        <v>38</v>
      </c>
      <c r="J48" s="714" t="s">
        <v>1518</v>
      </c>
      <c r="K48" s="817" t="s">
        <v>130</v>
      </c>
      <c r="L48" s="780"/>
      <c r="M48" s="773">
        <f>6291.5+1219</f>
        <v>7510.5</v>
      </c>
      <c r="N48" s="773"/>
      <c r="O48" s="773">
        <v>6291.5</v>
      </c>
      <c r="P48" s="773"/>
      <c r="Q48" s="714" t="s">
        <v>590</v>
      </c>
      <c r="R48" s="714" t="s">
        <v>1495</v>
      </c>
      <c r="S48" s="317"/>
    </row>
    <row r="49" spans="1:19" s="304" customFormat="1" ht="54" customHeight="1" x14ac:dyDescent="0.25">
      <c r="A49" s="795"/>
      <c r="B49" s="795"/>
      <c r="C49" s="795"/>
      <c r="D49" s="715"/>
      <c r="E49" s="715"/>
      <c r="F49" s="715"/>
      <c r="G49" s="715"/>
      <c r="H49" s="314" t="s">
        <v>117</v>
      </c>
      <c r="I49" s="310" t="s">
        <v>534</v>
      </c>
      <c r="J49" s="715"/>
      <c r="K49" s="819"/>
      <c r="L49" s="798"/>
      <c r="M49" s="797"/>
      <c r="N49" s="797"/>
      <c r="O49" s="797"/>
      <c r="P49" s="797"/>
      <c r="Q49" s="715"/>
      <c r="R49" s="715"/>
      <c r="S49" s="317"/>
    </row>
    <row r="50" spans="1:19" s="304" customFormat="1" ht="36" customHeight="1" x14ac:dyDescent="0.25">
      <c r="A50" s="729">
        <v>18</v>
      </c>
      <c r="B50" s="729" t="s">
        <v>146</v>
      </c>
      <c r="C50" s="729">
        <v>1</v>
      </c>
      <c r="D50" s="714">
        <v>6</v>
      </c>
      <c r="E50" s="714" t="s">
        <v>1519</v>
      </c>
      <c r="F50" s="714" t="s">
        <v>1520</v>
      </c>
      <c r="G50" s="714" t="s">
        <v>319</v>
      </c>
      <c r="H50" s="314" t="s">
        <v>1505</v>
      </c>
      <c r="I50" s="310" t="s">
        <v>82</v>
      </c>
      <c r="J50" s="714" t="s">
        <v>1521</v>
      </c>
      <c r="K50" s="817" t="s">
        <v>130</v>
      </c>
      <c r="L50" s="780"/>
      <c r="M50" s="773">
        <f>11596+2728.8</f>
        <v>14324.8</v>
      </c>
      <c r="N50" s="773"/>
      <c r="O50" s="773">
        <v>11596</v>
      </c>
      <c r="P50" s="773"/>
      <c r="Q50" s="714" t="s">
        <v>590</v>
      </c>
      <c r="R50" s="714" t="s">
        <v>1495</v>
      </c>
      <c r="S50" s="317"/>
    </row>
    <row r="51" spans="1:19" s="304" customFormat="1" ht="57.75" customHeight="1" x14ac:dyDescent="0.25">
      <c r="A51" s="795"/>
      <c r="B51" s="795"/>
      <c r="C51" s="795"/>
      <c r="D51" s="715"/>
      <c r="E51" s="715"/>
      <c r="F51" s="715"/>
      <c r="G51" s="715"/>
      <c r="H51" s="314" t="s">
        <v>117</v>
      </c>
      <c r="I51" s="310" t="s">
        <v>516</v>
      </c>
      <c r="J51" s="715"/>
      <c r="K51" s="819"/>
      <c r="L51" s="798"/>
      <c r="M51" s="797"/>
      <c r="N51" s="797"/>
      <c r="O51" s="797"/>
      <c r="P51" s="797"/>
      <c r="Q51" s="715"/>
      <c r="R51" s="715"/>
      <c r="S51" s="317"/>
    </row>
    <row r="52" spans="1:19" s="304" customFormat="1" ht="27" customHeight="1" x14ac:dyDescent="0.25">
      <c r="A52" s="729">
        <v>19</v>
      </c>
      <c r="B52" s="729" t="s">
        <v>146</v>
      </c>
      <c r="C52" s="729">
        <v>1</v>
      </c>
      <c r="D52" s="714">
        <v>6</v>
      </c>
      <c r="E52" s="714" t="s">
        <v>1522</v>
      </c>
      <c r="F52" s="714" t="s">
        <v>1523</v>
      </c>
      <c r="G52" s="714" t="s">
        <v>1524</v>
      </c>
      <c r="H52" s="314" t="s">
        <v>1485</v>
      </c>
      <c r="I52" s="310" t="s">
        <v>38</v>
      </c>
      <c r="J52" s="714" t="s">
        <v>1525</v>
      </c>
      <c r="K52" s="817" t="s">
        <v>130</v>
      </c>
      <c r="L52" s="780"/>
      <c r="M52" s="773">
        <f>22413.4+3377.08</f>
        <v>25790.480000000003</v>
      </c>
      <c r="N52" s="773"/>
      <c r="O52" s="773">
        <v>22413.4</v>
      </c>
      <c r="P52" s="773"/>
      <c r="Q52" s="714" t="s">
        <v>1526</v>
      </c>
      <c r="R52" s="714" t="s">
        <v>1527</v>
      </c>
      <c r="S52" s="317"/>
    </row>
    <row r="53" spans="1:19" s="304" customFormat="1" ht="43.5" customHeight="1" x14ac:dyDescent="0.25">
      <c r="A53" s="795"/>
      <c r="B53" s="795"/>
      <c r="C53" s="795"/>
      <c r="D53" s="715"/>
      <c r="E53" s="715"/>
      <c r="F53" s="715"/>
      <c r="G53" s="715"/>
      <c r="H53" s="314" t="s">
        <v>1489</v>
      </c>
      <c r="I53" s="310" t="s">
        <v>447</v>
      </c>
      <c r="J53" s="715"/>
      <c r="K53" s="819"/>
      <c r="L53" s="798"/>
      <c r="M53" s="797"/>
      <c r="N53" s="797"/>
      <c r="O53" s="797"/>
      <c r="P53" s="797"/>
      <c r="Q53" s="715"/>
      <c r="R53" s="715"/>
      <c r="S53" s="317"/>
    </row>
    <row r="54" spans="1:19" s="304" customFormat="1" ht="16.5" customHeight="1" x14ac:dyDescent="0.25">
      <c r="A54" s="729">
        <v>20</v>
      </c>
      <c r="B54" s="729" t="s">
        <v>146</v>
      </c>
      <c r="C54" s="729">
        <v>1</v>
      </c>
      <c r="D54" s="714">
        <v>6</v>
      </c>
      <c r="E54" s="714" t="s">
        <v>1528</v>
      </c>
      <c r="F54" s="813" t="s">
        <v>1529</v>
      </c>
      <c r="G54" s="714" t="s">
        <v>1530</v>
      </c>
      <c r="H54" s="314" t="s">
        <v>1505</v>
      </c>
      <c r="I54" s="310" t="s">
        <v>38</v>
      </c>
      <c r="J54" s="714" t="s">
        <v>1531</v>
      </c>
      <c r="K54" s="817" t="s">
        <v>130</v>
      </c>
      <c r="L54" s="780"/>
      <c r="M54" s="773">
        <f>2602.7+3592.5</f>
        <v>6195.2</v>
      </c>
      <c r="N54" s="773"/>
      <c r="O54" s="773">
        <v>2602.6999999999998</v>
      </c>
      <c r="P54" s="773"/>
      <c r="Q54" s="714" t="s">
        <v>590</v>
      </c>
      <c r="R54" s="714" t="s">
        <v>1495</v>
      </c>
      <c r="S54" s="317"/>
    </row>
    <row r="55" spans="1:19" s="304" customFormat="1" ht="36.75" customHeight="1" x14ac:dyDescent="0.25">
      <c r="A55" s="730"/>
      <c r="B55" s="730"/>
      <c r="C55" s="730"/>
      <c r="D55" s="756"/>
      <c r="E55" s="756"/>
      <c r="F55" s="821"/>
      <c r="G55" s="756"/>
      <c r="H55" s="314" t="s">
        <v>1532</v>
      </c>
      <c r="I55" s="310" t="s">
        <v>504</v>
      </c>
      <c r="J55" s="756"/>
      <c r="K55" s="818"/>
      <c r="L55" s="820"/>
      <c r="M55" s="796"/>
      <c r="N55" s="796"/>
      <c r="O55" s="796"/>
      <c r="P55" s="796"/>
      <c r="Q55" s="756"/>
      <c r="R55" s="756"/>
      <c r="S55" s="317"/>
    </row>
    <row r="56" spans="1:19" s="304" customFormat="1" ht="39.75" customHeight="1" x14ac:dyDescent="0.25">
      <c r="A56" s="795"/>
      <c r="B56" s="795"/>
      <c r="C56" s="795"/>
      <c r="D56" s="715"/>
      <c r="E56" s="715"/>
      <c r="F56" s="814"/>
      <c r="G56" s="715"/>
      <c r="H56" s="314" t="s">
        <v>1533</v>
      </c>
      <c r="I56" s="310" t="s">
        <v>504</v>
      </c>
      <c r="J56" s="715"/>
      <c r="K56" s="819"/>
      <c r="L56" s="798"/>
      <c r="M56" s="797"/>
      <c r="N56" s="797"/>
      <c r="O56" s="797"/>
      <c r="P56" s="797"/>
      <c r="Q56" s="715"/>
      <c r="R56" s="715"/>
      <c r="S56" s="317"/>
    </row>
    <row r="57" spans="1:19" s="304" customFormat="1" ht="16.5" customHeight="1" x14ac:dyDescent="0.25">
      <c r="A57" s="729">
        <v>21</v>
      </c>
      <c r="B57" s="729" t="s">
        <v>719</v>
      </c>
      <c r="C57" s="729">
        <v>1</v>
      </c>
      <c r="D57" s="714">
        <v>6</v>
      </c>
      <c r="E57" s="714" t="s">
        <v>1534</v>
      </c>
      <c r="F57" s="714" t="s">
        <v>1535</v>
      </c>
      <c r="G57" s="714" t="s">
        <v>1536</v>
      </c>
      <c r="H57" s="314" t="s">
        <v>37</v>
      </c>
      <c r="I57" s="310" t="s">
        <v>38</v>
      </c>
      <c r="J57" s="714" t="s">
        <v>1537</v>
      </c>
      <c r="K57" s="817" t="s">
        <v>130</v>
      </c>
      <c r="L57" s="780"/>
      <c r="M57" s="773">
        <v>172220</v>
      </c>
      <c r="N57" s="773"/>
      <c r="O57" s="773">
        <v>172220</v>
      </c>
      <c r="P57" s="773"/>
      <c r="Q57" s="714" t="s">
        <v>1538</v>
      </c>
      <c r="R57" s="714" t="s">
        <v>1539</v>
      </c>
      <c r="S57" s="317"/>
    </row>
    <row r="58" spans="1:19" s="304" customFormat="1" ht="30.75" customHeight="1" x14ac:dyDescent="0.25">
      <c r="A58" s="730"/>
      <c r="B58" s="730"/>
      <c r="C58" s="730"/>
      <c r="D58" s="756"/>
      <c r="E58" s="756"/>
      <c r="F58" s="756"/>
      <c r="G58" s="756"/>
      <c r="H58" s="314" t="s">
        <v>1496</v>
      </c>
      <c r="I58" s="310" t="s">
        <v>504</v>
      </c>
      <c r="J58" s="756"/>
      <c r="K58" s="818"/>
      <c r="L58" s="820"/>
      <c r="M58" s="796"/>
      <c r="N58" s="796"/>
      <c r="O58" s="796"/>
      <c r="P58" s="796"/>
      <c r="Q58" s="756"/>
      <c r="R58" s="756"/>
      <c r="S58" s="317"/>
    </row>
    <row r="59" spans="1:19" s="304" customFormat="1" ht="57.75" customHeight="1" x14ac:dyDescent="0.25">
      <c r="A59" s="730"/>
      <c r="B59" s="730"/>
      <c r="C59" s="730"/>
      <c r="D59" s="756"/>
      <c r="E59" s="756"/>
      <c r="F59" s="756"/>
      <c r="G59" s="756"/>
      <c r="H59" s="314" t="s">
        <v>1508</v>
      </c>
      <c r="I59" s="310" t="s">
        <v>38</v>
      </c>
      <c r="J59" s="756"/>
      <c r="K59" s="818"/>
      <c r="L59" s="820"/>
      <c r="M59" s="796"/>
      <c r="N59" s="796"/>
      <c r="O59" s="796"/>
      <c r="P59" s="796"/>
      <c r="Q59" s="756"/>
      <c r="R59" s="756"/>
      <c r="S59" s="317"/>
    </row>
    <row r="60" spans="1:19" s="304" customFormat="1" ht="16.5" customHeight="1" x14ac:dyDescent="0.25">
      <c r="A60" s="795"/>
      <c r="B60" s="795"/>
      <c r="C60" s="795"/>
      <c r="D60" s="715"/>
      <c r="E60" s="715"/>
      <c r="F60" s="715"/>
      <c r="G60" s="715"/>
      <c r="H60" s="314" t="s">
        <v>1540</v>
      </c>
      <c r="I60" s="310" t="s">
        <v>38</v>
      </c>
      <c r="J60" s="715"/>
      <c r="K60" s="819"/>
      <c r="L60" s="798"/>
      <c r="M60" s="797"/>
      <c r="N60" s="797"/>
      <c r="O60" s="797"/>
      <c r="P60" s="797"/>
      <c r="Q60" s="715"/>
      <c r="R60" s="715"/>
      <c r="S60" s="317"/>
    </row>
    <row r="61" spans="1:19" s="304" customFormat="1" ht="42" customHeight="1" x14ac:dyDescent="0.25">
      <c r="A61" s="729">
        <v>22</v>
      </c>
      <c r="B61" s="722" t="s">
        <v>105</v>
      </c>
      <c r="C61" s="722">
        <v>1</v>
      </c>
      <c r="D61" s="731">
        <v>6</v>
      </c>
      <c r="E61" s="731" t="s">
        <v>1541</v>
      </c>
      <c r="F61" s="731" t="s">
        <v>1542</v>
      </c>
      <c r="G61" s="714" t="s">
        <v>319</v>
      </c>
      <c r="H61" s="314" t="s">
        <v>1505</v>
      </c>
      <c r="I61" s="310" t="s">
        <v>38</v>
      </c>
      <c r="J61" s="731" t="s">
        <v>1543</v>
      </c>
      <c r="K61" s="810" t="s">
        <v>136</v>
      </c>
      <c r="L61" s="740"/>
      <c r="M61" s="741">
        <f>7050.48+1020</f>
        <v>8070.48</v>
      </c>
      <c r="N61" s="741"/>
      <c r="O61" s="741">
        <v>7050.48</v>
      </c>
      <c r="P61" s="741"/>
      <c r="Q61" s="731" t="s">
        <v>590</v>
      </c>
      <c r="R61" s="731" t="s">
        <v>1495</v>
      </c>
      <c r="S61" s="317"/>
    </row>
    <row r="62" spans="1:19" s="304" customFormat="1" ht="51" customHeight="1" x14ac:dyDescent="0.25">
      <c r="A62" s="730"/>
      <c r="B62" s="722"/>
      <c r="C62" s="722"/>
      <c r="D62" s="731"/>
      <c r="E62" s="731"/>
      <c r="F62" s="731"/>
      <c r="G62" s="756"/>
      <c r="H62" s="314" t="s">
        <v>1532</v>
      </c>
      <c r="I62" s="310" t="s">
        <v>1544</v>
      </c>
      <c r="J62" s="731"/>
      <c r="K62" s="810"/>
      <c r="L62" s="740"/>
      <c r="M62" s="741"/>
      <c r="N62" s="741"/>
      <c r="O62" s="741"/>
      <c r="P62" s="741"/>
      <c r="Q62" s="731"/>
      <c r="R62" s="731"/>
      <c r="S62" s="317"/>
    </row>
    <row r="63" spans="1:19" s="304" customFormat="1" ht="27" customHeight="1" x14ac:dyDescent="0.25">
      <c r="A63" s="729">
        <v>23</v>
      </c>
      <c r="B63" s="722" t="s">
        <v>702</v>
      </c>
      <c r="C63" s="722">
        <v>1</v>
      </c>
      <c r="D63" s="731">
        <v>6</v>
      </c>
      <c r="E63" s="731" t="s">
        <v>1545</v>
      </c>
      <c r="F63" s="731" t="s">
        <v>1546</v>
      </c>
      <c r="G63" s="714" t="s">
        <v>325</v>
      </c>
      <c r="H63" s="314" t="s">
        <v>1485</v>
      </c>
      <c r="I63" s="310" t="s">
        <v>38</v>
      </c>
      <c r="J63" s="731" t="s">
        <v>1547</v>
      </c>
      <c r="K63" s="810" t="s">
        <v>136</v>
      </c>
      <c r="L63" s="740"/>
      <c r="M63" s="741">
        <f>32832.93+4230.77</f>
        <v>37063.699999999997</v>
      </c>
      <c r="N63" s="741"/>
      <c r="O63" s="741">
        <v>32832.93</v>
      </c>
      <c r="P63" s="741"/>
      <c r="Q63" s="731" t="s">
        <v>1548</v>
      </c>
      <c r="R63" s="731" t="s">
        <v>1549</v>
      </c>
      <c r="S63" s="317"/>
    </row>
    <row r="64" spans="1:19" s="304" customFormat="1" ht="46.5" customHeight="1" x14ac:dyDescent="0.25">
      <c r="A64" s="730"/>
      <c r="B64" s="722"/>
      <c r="C64" s="722"/>
      <c r="D64" s="731"/>
      <c r="E64" s="731"/>
      <c r="F64" s="731"/>
      <c r="G64" s="756"/>
      <c r="H64" s="314" t="s">
        <v>1489</v>
      </c>
      <c r="I64" s="310" t="s">
        <v>447</v>
      </c>
      <c r="J64" s="731"/>
      <c r="K64" s="810"/>
      <c r="L64" s="740"/>
      <c r="M64" s="741"/>
      <c r="N64" s="741"/>
      <c r="O64" s="741"/>
      <c r="P64" s="741"/>
      <c r="Q64" s="731"/>
      <c r="R64" s="731"/>
      <c r="S64" s="317"/>
    </row>
    <row r="65" spans="1:19" s="304" customFormat="1" ht="38.25" customHeight="1" x14ac:dyDescent="0.25">
      <c r="A65" s="729">
        <v>24</v>
      </c>
      <c r="B65" s="722" t="s">
        <v>105</v>
      </c>
      <c r="C65" s="722">
        <v>1</v>
      </c>
      <c r="D65" s="731">
        <v>6</v>
      </c>
      <c r="E65" s="731" t="s">
        <v>1550</v>
      </c>
      <c r="F65" s="731" t="s">
        <v>1551</v>
      </c>
      <c r="G65" s="714" t="s">
        <v>379</v>
      </c>
      <c r="H65" s="314" t="s">
        <v>1332</v>
      </c>
      <c r="I65" s="310" t="s">
        <v>38</v>
      </c>
      <c r="J65" s="731" t="s">
        <v>1552</v>
      </c>
      <c r="K65" s="810" t="s">
        <v>136</v>
      </c>
      <c r="L65" s="740"/>
      <c r="M65" s="741">
        <f>5195.07+840</f>
        <v>6035.07</v>
      </c>
      <c r="N65" s="741"/>
      <c r="O65" s="741">
        <v>5195.07</v>
      </c>
      <c r="P65" s="741"/>
      <c r="Q65" s="731" t="s">
        <v>590</v>
      </c>
      <c r="R65" s="731" t="s">
        <v>1495</v>
      </c>
      <c r="S65" s="317"/>
    </row>
    <row r="66" spans="1:19" s="304" customFormat="1" ht="55.5" customHeight="1" x14ac:dyDescent="0.25">
      <c r="A66" s="730"/>
      <c r="B66" s="722"/>
      <c r="C66" s="722"/>
      <c r="D66" s="731"/>
      <c r="E66" s="731"/>
      <c r="F66" s="731"/>
      <c r="G66" s="756"/>
      <c r="H66" s="314" t="s">
        <v>1342</v>
      </c>
      <c r="I66" s="310" t="s">
        <v>110</v>
      </c>
      <c r="J66" s="731"/>
      <c r="K66" s="810"/>
      <c r="L66" s="740"/>
      <c r="M66" s="741"/>
      <c r="N66" s="741"/>
      <c r="O66" s="741"/>
      <c r="P66" s="741"/>
      <c r="Q66" s="731"/>
      <c r="R66" s="731"/>
      <c r="S66" s="317"/>
    </row>
    <row r="67" spans="1:19" s="304" customFormat="1" ht="16.5" customHeight="1" x14ac:dyDescent="0.25">
      <c r="A67" s="729">
        <v>25</v>
      </c>
      <c r="B67" s="722" t="s">
        <v>99</v>
      </c>
      <c r="C67" s="828">
        <v>1</v>
      </c>
      <c r="D67" s="731">
        <v>9</v>
      </c>
      <c r="E67" s="731" t="s">
        <v>1553</v>
      </c>
      <c r="F67" s="731" t="s">
        <v>1554</v>
      </c>
      <c r="G67" s="714" t="s">
        <v>1555</v>
      </c>
      <c r="H67" s="314" t="s">
        <v>1332</v>
      </c>
      <c r="I67" s="310" t="s">
        <v>38</v>
      </c>
      <c r="J67" s="731" t="s">
        <v>1556</v>
      </c>
      <c r="K67" s="810" t="s">
        <v>130</v>
      </c>
      <c r="L67" s="740"/>
      <c r="M67" s="741">
        <f>25118.08+2616.24</f>
        <v>27734.32</v>
      </c>
      <c r="N67" s="741"/>
      <c r="O67" s="741">
        <v>25118.080000000002</v>
      </c>
      <c r="P67" s="741"/>
      <c r="Q67" s="731" t="s">
        <v>1557</v>
      </c>
      <c r="R67" s="731" t="s">
        <v>1558</v>
      </c>
      <c r="S67" s="317"/>
    </row>
    <row r="68" spans="1:19" s="304" customFormat="1" ht="35.25" customHeight="1" x14ac:dyDescent="0.25">
      <c r="A68" s="730"/>
      <c r="B68" s="722"/>
      <c r="C68" s="828"/>
      <c r="D68" s="731"/>
      <c r="E68" s="731"/>
      <c r="F68" s="731"/>
      <c r="G68" s="756"/>
      <c r="H68" s="314" t="s">
        <v>1342</v>
      </c>
      <c r="I68" s="310" t="s">
        <v>200</v>
      </c>
      <c r="J68" s="731"/>
      <c r="K68" s="810"/>
      <c r="L68" s="740"/>
      <c r="M68" s="741"/>
      <c r="N68" s="741"/>
      <c r="O68" s="741"/>
      <c r="P68" s="741"/>
      <c r="Q68" s="731"/>
      <c r="R68" s="731"/>
      <c r="S68" s="317"/>
    </row>
    <row r="69" spans="1:19" s="304" customFormat="1" ht="34.5" customHeight="1" x14ac:dyDescent="0.25">
      <c r="A69" s="730"/>
      <c r="B69" s="722"/>
      <c r="C69" s="828"/>
      <c r="D69" s="731"/>
      <c r="E69" s="731"/>
      <c r="F69" s="731"/>
      <c r="G69" s="756"/>
      <c r="H69" s="314" t="s">
        <v>1485</v>
      </c>
      <c r="I69" s="310" t="s">
        <v>38</v>
      </c>
      <c r="J69" s="731"/>
      <c r="K69" s="810"/>
      <c r="L69" s="740"/>
      <c r="M69" s="741"/>
      <c r="N69" s="741"/>
      <c r="O69" s="741"/>
      <c r="P69" s="741"/>
      <c r="Q69" s="731"/>
      <c r="R69" s="731"/>
      <c r="S69" s="317"/>
    </row>
    <row r="70" spans="1:19" s="304" customFormat="1" ht="49.5" customHeight="1" x14ac:dyDescent="0.25">
      <c r="A70" s="713"/>
      <c r="B70" s="721"/>
      <c r="C70" s="830"/>
      <c r="D70" s="720"/>
      <c r="E70" s="720"/>
      <c r="F70" s="720"/>
      <c r="G70" s="790"/>
      <c r="H70" s="314" t="s">
        <v>1489</v>
      </c>
      <c r="I70" s="310" t="s">
        <v>128</v>
      </c>
      <c r="J70" s="720"/>
      <c r="K70" s="680"/>
      <c r="L70" s="720"/>
      <c r="M70" s="721"/>
      <c r="N70" s="721"/>
      <c r="O70" s="721"/>
      <c r="P70" s="721"/>
      <c r="Q70" s="731"/>
      <c r="R70" s="731"/>
      <c r="S70" s="317"/>
    </row>
    <row r="71" spans="1:19" s="304" customFormat="1" ht="60" customHeight="1" x14ac:dyDescent="0.25">
      <c r="A71" s="713"/>
      <c r="B71" s="721"/>
      <c r="C71" s="830"/>
      <c r="D71" s="720"/>
      <c r="E71" s="720"/>
      <c r="F71" s="720"/>
      <c r="G71" s="790"/>
      <c r="H71" s="314" t="s">
        <v>1559</v>
      </c>
      <c r="I71" s="310" t="s">
        <v>38</v>
      </c>
      <c r="J71" s="720"/>
      <c r="K71" s="680"/>
      <c r="L71" s="720"/>
      <c r="M71" s="721"/>
      <c r="N71" s="721"/>
      <c r="O71" s="721"/>
      <c r="P71" s="721"/>
      <c r="Q71" s="731"/>
      <c r="R71" s="731"/>
      <c r="S71" s="317"/>
    </row>
    <row r="72" spans="1:19" s="304" customFormat="1" ht="33" customHeight="1" x14ac:dyDescent="0.25">
      <c r="A72" s="713"/>
      <c r="B72" s="721"/>
      <c r="C72" s="830"/>
      <c r="D72" s="720"/>
      <c r="E72" s="720"/>
      <c r="F72" s="720"/>
      <c r="G72" s="790"/>
      <c r="H72" s="314" t="s">
        <v>1560</v>
      </c>
      <c r="I72" s="310" t="s">
        <v>506</v>
      </c>
      <c r="J72" s="720"/>
      <c r="K72" s="680"/>
      <c r="L72" s="720"/>
      <c r="M72" s="721"/>
      <c r="N72" s="721"/>
      <c r="O72" s="721"/>
      <c r="P72" s="721"/>
      <c r="Q72" s="731"/>
      <c r="R72" s="731"/>
      <c r="S72" s="317"/>
    </row>
    <row r="73" spans="1:19" s="304" customFormat="1" ht="33" customHeight="1" x14ac:dyDescent="0.25">
      <c r="A73" s="713"/>
      <c r="B73" s="721"/>
      <c r="C73" s="830"/>
      <c r="D73" s="720"/>
      <c r="E73" s="720"/>
      <c r="F73" s="720"/>
      <c r="G73" s="790"/>
      <c r="H73" s="314" t="s">
        <v>1561</v>
      </c>
      <c r="I73" s="310" t="s">
        <v>38</v>
      </c>
      <c r="J73" s="720"/>
      <c r="K73" s="680"/>
      <c r="L73" s="720"/>
      <c r="M73" s="721"/>
      <c r="N73" s="721"/>
      <c r="O73" s="721"/>
      <c r="P73" s="721"/>
      <c r="Q73" s="731"/>
      <c r="R73" s="731"/>
      <c r="S73" s="317"/>
    </row>
    <row r="74" spans="1:19" s="304" customFormat="1" ht="28.5" customHeight="1" x14ac:dyDescent="0.25">
      <c r="A74" s="774"/>
      <c r="B74" s="721"/>
      <c r="C74" s="830"/>
      <c r="D74" s="720"/>
      <c r="E74" s="720"/>
      <c r="F74" s="720"/>
      <c r="G74" s="696"/>
      <c r="H74" s="314" t="s">
        <v>1562</v>
      </c>
      <c r="I74" s="62" t="s">
        <v>123</v>
      </c>
      <c r="J74" s="720"/>
      <c r="K74" s="680"/>
      <c r="L74" s="720"/>
      <c r="M74" s="721"/>
      <c r="N74" s="721"/>
      <c r="O74" s="721"/>
      <c r="P74" s="721"/>
      <c r="Q74" s="720"/>
      <c r="R74" s="720"/>
      <c r="S74" s="317"/>
    </row>
    <row r="75" spans="1:19" s="304" customFormat="1" ht="58.5" customHeight="1" x14ac:dyDescent="0.25">
      <c r="A75" s="729">
        <v>26</v>
      </c>
      <c r="B75" s="722" t="s">
        <v>99</v>
      </c>
      <c r="C75" s="722">
        <v>2.2999999999999998</v>
      </c>
      <c r="D75" s="731">
        <v>10</v>
      </c>
      <c r="E75" s="809" t="s">
        <v>1563</v>
      </c>
      <c r="F75" s="809" t="s">
        <v>1564</v>
      </c>
      <c r="G75" s="709" t="s">
        <v>1565</v>
      </c>
      <c r="H75" s="314" t="s">
        <v>1508</v>
      </c>
      <c r="I75" s="310" t="s">
        <v>38</v>
      </c>
      <c r="J75" s="725" t="s">
        <v>1566</v>
      </c>
      <c r="K75" s="810" t="s">
        <v>99</v>
      </c>
      <c r="L75" s="740"/>
      <c r="M75" s="741">
        <f>39114+50000</f>
        <v>89114</v>
      </c>
      <c r="N75" s="741"/>
      <c r="O75" s="741">
        <v>39114</v>
      </c>
      <c r="P75" s="741"/>
      <c r="Q75" s="731" t="s">
        <v>1567</v>
      </c>
      <c r="R75" s="731" t="s">
        <v>1568</v>
      </c>
      <c r="S75" s="317"/>
    </row>
    <row r="76" spans="1:19" s="304" customFormat="1" ht="42" customHeight="1" x14ac:dyDescent="0.25">
      <c r="A76" s="730"/>
      <c r="B76" s="722"/>
      <c r="C76" s="722"/>
      <c r="D76" s="731"/>
      <c r="E76" s="809"/>
      <c r="F76" s="809"/>
      <c r="G76" s="710"/>
      <c r="H76" s="63" t="s">
        <v>1569</v>
      </c>
      <c r="I76" s="62" t="s">
        <v>38</v>
      </c>
      <c r="J76" s="725"/>
      <c r="K76" s="810"/>
      <c r="L76" s="740"/>
      <c r="M76" s="741"/>
      <c r="N76" s="741"/>
      <c r="O76" s="741"/>
      <c r="P76" s="741"/>
      <c r="Q76" s="731"/>
      <c r="R76" s="731"/>
      <c r="S76" s="317"/>
    </row>
    <row r="77" spans="1:19" s="304" customFormat="1" ht="78.75" customHeight="1" x14ac:dyDescent="0.25">
      <c r="A77" s="730"/>
      <c r="B77" s="722"/>
      <c r="C77" s="722"/>
      <c r="D77" s="731"/>
      <c r="E77" s="809"/>
      <c r="F77" s="809"/>
      <c r="G77" s="710"/>
      <c r="H77" s="316" t="s">
        <v>1570</v>
      </c>
      <c r="I77" s="57">
        <v>10</v>
      </c>
      <c r="J77" s="725"/>
      <c r="K77" s="810"/>
      <c r="L77" s="740"/>
      <c r="M77" s="741"/>
      <c r="N77" s="741"/>
      <c r="O77" s="741"/>
      <c r="P77" s="741"/>
      <c r="Q77" s="731"/>
      <c r="R77" s="731"/>
      <c r="S77" s="317"/>
    </row>
    <row r="78" spans="1:19" s="304" customFormat="1" ht="33" customHeight="1" x14ac:dyDescent="0.25">
      <c r="A78" s="713"/>
      <c r="B78" s="721"/>
      <c r="C78" s="721"/>
      <c r="D78" s="720"/>
      <c r="E78" s="680"/>
      <c r="F78" s="680"/>
      <c r="G78" s="790"/>
      <c r="H78" s="314" t="s">
        <v>1427</v>
      </c>
      <c r="I78" s="310" t="s">
        <v>123</v>
      </c>
      <c r="J78" s="720"/>
      <c r="K78" s="680"/>
      <c r="L78" s="720"/>
      <c r="M78" s="721"/>
      <c r="N78" s="721"/>
      <c r="O78" s="721"/>
      <c r="P78" s="721"/>
      <c r="Q78" s="731"/>
      <c r="R78" s="731"/>
      <c r="S78" s="317"/>
    </row>
    <row r="79" spans="1:19" s="304" customFormat="1" ht="29.25" customHeight="1" x14ac:dyDescent="0.25">
      <c r="A79" s="774"/>
      <c r="B79" s="721"/>
      <c r="C79" s="721"/>
      <c r="D79" s="720"/>
      <c r="E79" s="680"/>
      <c r="F79" s="680"/>
      <c r="G79" s="696"/>
      <c r="H79" s="314" t="s">
        <v>1571</v>
      </c>
      <c r="I79" s="62" t="s">
        <v>1572</v>
      </c>
      <c r="J79" s="720"/>
      <c r="K79" s="680"/>
      <c r="L79" s="720"/>
      <c r="M79" s="721"/>
      <c r="N79" s="721"/>
      <c r="O79" s="721"/>
      <c r="P79" s="721"/>
      <c r="Q79" s="720"/>
      <c r="R79" s="720"/>
      <c r="S79" s="317"/>
    </row>
    <row r="80" spans="1:19" s="304" customFormat="1" ht="123.75" customHeight="1" x14ac:dyDescent="0.25">
      <c r="A80" s="321">
        <v>27</v>
      </c>
      <c r="B80" s="321" t="s">
        <v>719</v>
      </c>
      <c r="C80" s="334">
        <v>3</v>
      </c>
      <c r="D80" s="319">
        <v>10</v>
      </c>
      <c r="E80" s="319" t="s">
        <v>1573</v>
      </c>
      <c r="F80" s="331" t="s">
        <v>1574</v>
      </c>
      <c r="G80" s="319" t="s">
        <v>1575</v>
      </c>
      <c r="H80" s="314" t="s">
        <v>1508</v>
      </c>
      <c r="I80" s="310" t="s">
        <v>38</v>
      </c>
      <c r="J80" s="319" t="s">
        <v>1576</v>
      </c>
      <c r="K80" s="134" t="s">
        <v>466</v>
      </c>
      <c r="L80" s="206"/>
      <c r="M80" s="327">
        <f>6484.95+2632.68</f>
        <v>9117.6299999999992</v>
      </c>
      <c r="N80" s="327"/>
      <c r="O80" s="327">
        <v>6484.95</v>
      </c>
      <c r="P80" s="327"/>
      <c r="Q80" s="319" t="s">
        <v>1577</v>
      </c>
      <c r="R80" s="319" t="s">
        <v>1578</v>
      </c>
      <c r="S80" s="317"/>
    </row>
    <row r="81" spans="1:19" s="304" customFormat="1" ht="60.75" customHeight="1" x14ac:dyDescent="0.25">
      <c r="A81" s="729">
        <v>28</v>
      </c>
      <c r="B81" s="722" t="s">
        <v>146</v>
      </c>
      <c r="C81" s="722">
        <v>2</v>
      </c>
      <c r="D81" s="731">
        <v>10</v>
      </c>
      <c r="E81" s="731" t="s">
        <v>1579</v>
      </c>
      <c r="F81" s="809" t="s">
        <v>1580</v>
      </c>
      <c r="G81" s="714" t="s">
        <v>1581</v>
      </c>
      <c r="H81" s="314" t="s">
        <v>1508</v>
      </c>
      <c r="I81" s="310" t="s">
        <v>38</v>
      </c>
      <c r="J81" s="731" t="s">
        <v>1582</v>
      </c>
      <c r="K81" s="810" t="s">
        <v>136</v>
      </c>
      <c r="L81" s="740"/>
      <c r="M81" s="741">
        <f>10076.5+3056.2</f>
        <v>13132.7</v>
      </c>
      <c r="N81" s="741"/>
      <c r="O81" s="741">
        <v>10076.5</v>
      </c>
      <c r="P81" s="741"/>
      <c r="Q81" s="731" t="s">
        <v>590</v>
      </c>
      <c r="R81" s="731" t="s">
        <v>1495</v>
      </c>
      <c r="S81" s="317"/>
    </row>
    <row r="82" spans="1:19" s="304" customFormat="1" ht="15" customHeight="1" x14ac:dyDescent="0.25">
      <c r="A82" s="730"/>
      <c r="B82" s="722"/>
      <c r="C82" s="722"/>
      <c r="D82" s="731"/>
      <c r="E82" s="731"/>
      <c r="F82" s="809"/>
      <c r="G82" s="756"/>
      <c r="H82" s="314" t="s">
        <v>1427</v>
      </c>
      <c r="I82" s="310" t="s">
        <v>140</v>
      </c>
      <c r="J82" s="731"/>
      <c r="K82" s="810"/>
      <c r="L82" s="740"/>
      <c r="M82" s="741"/>
      <c r="N82" s="741"/>
      <c r="O82" s="741"/>
      <c r="P82" s="741"/>
      <c r="Q82" s="731"/>
      <c r="R82" s="731"/>
      <c r="S82" s="317"/>
    </row>
    <row r="83" spans="1:19" s="304" customFormat="1" ht="14.25" customHeight="1" x14ac:dyDescent="0.25">
      <c r="A83" s="730"/>
      <c r="B83" s="722"/>
      <c r="C83" s="722"/>
      <c r="D83" s="731"/>
      <c r="E83" s="731"/>
      <c r="F83" s="809"/>
      <c r="G83" s="756"/>
      <c r="H83" s="314" t="s">
        <v>1469</v>
      </c>
      <c r="I83" s="310" t="s">
        <v>504</v>
      </c>
      <c r="J83" s="731"/>
      <c r="K83" s="810"/>
      <c r="L83" s="740"/>
      <c r="M83" s="741"/>
      <c r="N83" s="741"/>
      <c r="O83" s="741"/>
      <c r="P83" s="741"/>
      <c r="Q83" s="731"/>
      <c r="R83" s="731"/>
      <c r="S83" s="317"/>
    </row>
    <row r="84" spans="1:19" s="304" customFormat="1" ht="14.25" customHeight="1" x14ac:dyDescent="0.25">
      <c r="A84" s="730"/>
      <c r="B84" s="722"/>
      <c r="C84" s="722"/>
      <c r="D84" s="731"/>
      <c r="E84" s="731"/>
      <c r="F84" s="809"/>
      <c r="G84" s="756"/>
      <c r="H84" s="314" t="s">
        <v>1583</v>
      </c>
      <c r="I84" s="310" t="s">
        <v>123</v>
      </c>
      <c r="J84" s="731"/>
      <c r="K84" s="810"/>
      <c r="L84" s="740"/>
      <c r="M84" s="741"/>
      <c r="N84" s="741"/>
      <c r="O84" s="741"/>
      <c r="P84" s="741"/>
      <c r="Q84" s="731"/>
      <c r="R84" s="731"/>
      <c r="S84" s="317"/>
    </row>
    <row r="85" spans="1:19" s="304" customFormat="1" ht="16.5" customHeight="1" x14ac:dyDescent="0.25">
      <c r="A85" s="713"/>
      <c r="B85" s="721"/>
      <c r="C85" s="721"/>
      <c r="D85" s="720"/>
      <c r="E85" s="720"/>
      <c r="F85" s="680"/>
      <c r="G85" s="790"/>
      <c r="H85" s="314" t="s">
        <v>1584</v>
      </c>
      <c r="I85" s="310" t="s">
        <v>537</v>
      </c>
      <c r="J85" s="720"/>
      <c r="K85" s="680"/>
      <c r="L85" s="720"/>
      <c r="M85" s="721"/>
      <c r="N85" s="721"/>
      <c r="O85" s="721"/>
      <c r="P85" s="721"/>
      <c r="Q85" s="731"/>
      <c r="R85" s="731"/>
      <c r="S85" s="317"/>
    </row>
    <row r="86" spans="1:19" s="304" customFormat="1" ht="16.5" customHeight="1" x14ac:dyDescent="0.25">
      <c r="A86" s="713"/>
      <c r="B86" s="721"/>
      <c r="C86" s="721"/>
      <c r="D86" s="720"/>
      <c r="E86" s="720"/>
      <c r="F86" s="680"/>
      <c r="G86" s="790"/>
      <c r="H86" s="314" t="s">
        <v>1424</v>
      </c>
      <c r="I86" s="310" t="s">
        <v>38</v>
      </c>
      <c r="J86" s="720"/>
      <c r="K86" s="680"/>
      <c r="L86" s="720"/>
      <c r="M86" s="721"/>
      <c r="N86" s="721"/>
      <c r="O86" s="721"/>
      <c r="P86" s="721"/>
      <c r="Q86" s="731"/>
      <c r="R86" s="731"/>
      <c r="S86" s="317"/>
    </row>
    <row r="87" spans="1:19" s="304" customFormat="1" ht="29.25" customHeight="1" x14ac:dyDescent="0.25">
      <c r="A87" s="774"/>
      <c r="B87" s="721"/>
      <c r="C87" s="721"/>
      <c r="D87" s="720"/>
      <c r="E87" s="720"/>
      <c r="F87" s="680"/>
      <c r="G87" s="696"/>
      <c r="H87" s="314" t="s">
        <v>1507</v>
      </c>
      <c r="I87" s="62" t="s">
        <v>200</v>
      </c>
      <c r="J87" s="720"/>
      <c r="K87" s="680"/>
      <c r="L87" s="720"/>
      <c r="M87" s="721"/>
      <c r="N87" s="721"/>
      <c r="O87" s="721"/>
      <c r="P87" s="721"/>
      <c r="Q87" s="720"/>
      <c r="R87" s="720"/>
      <c r="S87" s="317"/>
    </row>
    <row r="88" spans="1:19" s="304" customFormat="1" ht="64.5" customHeight="1" x14ac:dyDescent="0.25">
      <c r="A88" s="729">
        <v>29</v>
      </c>
      <c r="B88" s="722" t="s">
        <v>99</v>
      </c>
      <c r="C88" s="722">
        <v>3</v>
      </c>
      <c r="D88" s="731">
        <v>10</v>
      </c>
      <c r="E88" s="731" t="s">
        <v>1585</v>
      </c>
      <c r="F88" s="809" t="s">
        <v>1586</v>
      </c>
      <c r="G88" s="714" t="s">
        <v>1587</v>
      </c>
      <c r="H88" s="314" t="s">
        <v>1508</v>
      </c>
      <c r="I88" s="310" t="s">
        <v>38</v>
      </c>
      <c r="J88" s="731" t="s">
        <v>1588</v>
      </c>
      <c r="K88" s="829" t="s">
        <v>639</v>
      </c>
      <c r="L88" s="740"/>
      <c r="M88" s="741">
        <f>16405.8+2274</f>
        <v>18679.8</v>
      </c>
      <c r="N88" s="741"/>
      <c r="O88" s="741">
        <v>16405.8</v>
      </c>
      <c r="P88" s="741"/>
      <c r="Q88" s="731" t="s">
        <v>590</v>
      </c>
      <c r="R88" s="731" t="s">
        <v>1495</v>
      </c>
      <c r="S88" s="317"/>
    </row>
    <row r="89" spans="1:19" s="304" customFormat="1" ht="15" customHeight="1" x14ac:dyDescent="0.25">
      <c r="A89" s="730"/>
      <c r="B89" s="722"/>
      <c r="C89" s="722"/>
      <c r="D89" s="731"/>
      <c r="E89" s="731"/>
      <c r="F89" s="809"/>
      <c r="G89" s="756"/>
      <c r="H89" s="314" t="s">
        <v>1583</v>
      </c>
      <c r="I89" s="310" t="s">
        <v>1589</v>
      </c>
      <c r="J89" s="731"/>
      <c r="K89" s="810"/>
      <c r="L89" s="740"/>
      <c r="M89" s="741"/>
      <c r="N89" s="741"/>
      <c r="O89" s="741"/>
      <c r="P89" s="741"/>
      <c r="Q89" s="731"/>
      <c r="R89" s="731"/>
      <c r="S89" s="317"/>
    </row>
    <row r="90" spans="1:19" s="304" customFormat="1" ht="77.25" customHeight="1" x14ac:dyDescent="0.25">
      <c r="A90" s="730"/>
      <c r="B90" s="722"/>
      <c r="C90" s="722"/>
      <c r="D90" s="731"/>
      <c r="E90" s="731"/>
      <c r="F90" s="809"/>
      <c r="G90" s="756"/>
      <c r="H90" s="314" t="s">
        <v>1590</v>
      </c>
      <c r="I90" s="310" t="s">
        <v>140</v>
      </c>
      <c r="J90" s="731"/>
      <c r="K90" s="810"/>
      <c r="L90" s="740"/>
      <c r="M90" s="741"/>
      <c r="N90" s="741"/>
      <c r="O90" s="741"/>
      <c r="P90" s="741"/>
      <c r="Q90" s="731"/>
      <c r="R90" s="731"/>
      <c r="S90" s="317"/>
    </row>
    <row r="91" spans="1:19" s="304" customFormat="1" ht="57.75" customHeight="1" x14ac:dyDescent="0.25">
      <c r="A91" s="729">
        <v>30</v>
      </c>
      <c r="B91" s="722" t="s">
        <v>99</v>
      </c>
      <c r="C91" s="722">
        <v>3</v>
      </c>
      <c r="D91" s="731">
        <v>10</v>
      </c>
      <c r="E91" s="731" t="s">
        <v>1591</v>
      </c>
      <c r="F91" s="809" t="s">
        <v>1592</v>
      </c>
      <c r="G91" s="714" t="s">
        <v>1593</v>
      </c>
      <c r="H91" s="316" t="s">
        <v>1594</v>
      </c>
      <c r="I91" s="62" t="s">
        <v>461</v>
      </c>
      <c r="J91" s="731" t="s">
        <v>1595</v>
      </c>
      <c r="K91" s="810" t="s">
        <v>105</v>
      </c>
      <c r="L91" s="740"/>
      <c r="M91" s="741">
        <f>29400+22915</f>
        <v>52315</v>
      </c>
      <c r="N91" s="741"/>
      <c r="O91" s="741">
        <v>29400</v>
      </c>
      <c r="P91" s="741"/>
      <c r="Q91" s="731" t="s">
        <v>1596</v>
      </c>
      <c r="R91" s="731" t="s">
        <v>1597</v>
      </c>
      <c r="S91" s="317"/>
    </row>
    <row r="92" spans="1:19" s="304" customFormat="1" ht="45" customHeight="1" x14ac:dyDescent="0.25">
      <c r="A92" s="730"/>
      <c r="B92" s="722"/>
      <c r="C92" s="722"/>
      <c r="D92" s="731"/>
      <c r="E92" s="731"/>
      <c r="F92" s="809"/>
      <c r="G92" s="756"/>
      <c r="H92" s="316" t="s">
        <v>1598</v>
      </c>
      <c r="I92" s="62" t="s">
        <v>38</v>
      </c>
      <c r="J92" s="731"/>
      <c r="K92" s="810"/>
      <c r="L92" s="740"/>
      <c r="M92" s="741"/>
      <c r="N92" s="741"/>
      <c r="O92" s="741"/>
      <c r="P92" s="741"/>
      <c r="Q92" s="731"/>
      <c r="R92" s="731"/>
      <c r="S92" s="317"/>
    </row>
    <row r="93" spans="1:19" s="304" customFormat="1" ht="27.75" customHeight="1" x14ac:dyDescent="0.25">
      <c r="A93" s="730"/>
      <c r="B93" s="722"/>
      <c r="C93" s="722"/>
      <c r="D93" s="731"/>
      <c r="E93" s="731"/>
      <c r="F93" s="809"/>
      <c r="G93" s="756"/>
      <c r="H93" s="314" t="s">
        <v>1427</v>
      </c>
      <c r="I93" s="310" t="s">
        <v>537</v>
      </c>
      <c r="J93" s="731"/>
      <c r="K93" s="810"/>
      <c r="L93" s="740"/>
      <c r="M93" s="741"/>
      <c r="N93" s="741"/>
      <c r="O93" s="741"/>
      <c r="P93" s="741"/>
      <c r="Q93" s="731"/>
      <c r="R93" s="731"/>
      <c r="S93" s="317"/>
    </row>
    <row r="94" spans="1:19" s="304" customFormat="1" ht="39.75" customHeight="1" x14ac:dyDescent="0.25">
      <c r="A94" s="713"/>
      <c r="B94" s="721"/>
      <c r="C94" s="721"/>
      <c r="D94" s="720"/>
      <c r="E94" s="720"/>
      <c r="F94" s="680"/>
      <c r="G94" s="790"/>
      <c r="H94" s="314" t="s">
        <v>1599</v>
      </c>
      <c r="I94" s="310" t="s">
        <v>38</v>
      </c>
      <c r="J94" s="720"/>
      <c r="K94" s="680"/>
      <c r="L94" s="720"/>
      <c r="M94" s="721"/>
      <c r="N94" s="721"/>
      <c r="O94" s="721"/>
      <c r="P94" s="721"/>
      <c r="Q94" s="731"/>
      <c r="R94" s="731"/>
      <c r="S94" s="317"/>
    </row>
    <row r="95" spans="1:19" s="304" customFormat="1" ht="42" customHeight="1" x14ac:dyDescent="0.25">
      <c r="A95" s="729">
        <v>31</v>
      </c>
      <c r="B95" s="722" t="s">
        <v>702</v>
      </c>
      <c r="C95" s="722" t="s">
        <v>1600</v>
      </c>
      <c r="D95" s="731">
        <v>11</v>
      </c>
      <c r="E95" s="731" t="s">
        <v>1601</v>
      </c>
      <c r="F95" s="731" t="s">
        <v>1602</v>
      </c>
      <c r="G95" s="714" t="s">
        <v>1603</v>
      </c>
      <c r="H95" s="314" t="s">
        <v>1508</v>
      </c>
      <c r="I95" s="310" t="s">
        <v>38</v>
      </c>
      <c r="J95" s="731" t="s">
        <v>1604</v>
      </c>
      <c r="K95" s="810" t="s">
        <v>130</v>
      </c>
      <c r="L95" s="740"/>
      <c r="M95" s="741">
        <f>59487.02+16000</f>
        <v>75487.01999999999</v>
      </c>
      <c r="N95" s="741"/>
      <c r="O95" s="741">
        <v>59487.02</v>
      </c>
      <c r="P95" s="741"/>
      <c r="Q95" s="731" t="s">
        <v>1605</v>
      </c>
      <c r="R95" s="731" t="s">
        <v>1606</v>
      </c>
      <c r="S95" s="317"/>
    </row>
    <row r="96" spans="1:19" s="304" customFormat="1" ht="72" customHeight="1" x14ac:dyDescent="0.25">
      <c r="A96" s="730"/>
      <c r="B96" s="722"/>
      <c r="C96" s="722"/>
      <c r="D96" s="731"/>
      <c r="E96" s="731"/>
      <c r="F96" s="731"/>
      <c r="G96" s="756"/>
      <c r="H96" s="314" t="s">
        <v>1559</v>
      </c>
      <c r="I96" s="310" t="s">
        <v>38</v>
      </c>
      <c r="J96" s="731"/>
      <c r="K96" s="810"/>
      <c r="L96" s="740"/>
      <c r="M96" s="741"/>
      <c r="N96" s="741"/>
      <c r="O96" s="741"/>
      <c r="P96" s="741"/>
      <c r="Q96" s="731"/>
      <c r="R96" s="731"/>
      <c r="S96" s="317"/>
    </row>
    <row r="97" spans="1:19" s="304" customFormat="1" ht="14.25" customHeight="1" x14ac:dyDescent="0.25">
      <c r="A97" s="730"/>
      <c r="B97" s="722"/>
      <c r="C97" s="722"/>
      <c r="D97" s="731"/>
      <c r="E97" s="731"/>
      <c r="F97" s="731"/>
      <c r="G97" s="756"/>
      <c r="H97" s="314" t="s">
        <v>1469</v>
      </c>
      <c r="I97" s="310" t="s">
        <v>1607</v>
      </c>
      <c r="J97" s="731"/>
      <c r="K97" s="810"/>
      <c r="L97" s="740"/>
      <c r="M97" s="741"/>
      <c r="N97" s="741"/>
      <c r="O97" s="741"/>
      <c r="P97" s="741"/>
      <c r="Q97" s="731"/>
      <c r="R97" s="731"/>
      <c r="S97" s="317"/>
    </row>
    <row r="98" spans="1:19" s="304" customFormat="1" ht="12.75" customHeight="1" x14ac:dyDescent="0.25">
      <c r="A98" s="730"/>
      <c r="B98" s="722"/>
      <c r="C98" s="722"/>
      <c r="D98" s="731"/>
      <c r="E98" s="731"/>
      <c r="F98" s="731"/>
      <c r="G98" s="756"/>
      <c r="H98" s="314" t="s">
        <v>1427</v>
      </c>
      <c r="I98" s="310" t="s">
        <v>1607</v>
      </c>
      <c r="J98" s="731"/>
      <c r="K98" s="810"/>
      <c r="L98" s="740"/>
      <c r="M98" s="741"/>
      <c r="N98" s="741"/>
      <c r="O98" s="741"/>
      <c r="P98" s="741"/>
      <c r="Q98" s="731"/>
      <c r="R98" s="731"/>
      <c r="S98" s="317"/>
    </row>
    <row r="99" spans="1:19" s="304" customFormat="1" ht="14.25" customHeight="1" x14ac:dyDescent="0.25">
      <c r="A99" s="730"/>
      <c r="B99" s="722"/>
      <c r="C99" s="722"/>
      <c r="D99" s="731"/>
      <c r="E99" s="731"/>
      <c r="F99" s="731"/>
      <c r="G99" s="756"/>
      <c r="H99" s="314" t="s">
        <v>1470</v>
      </c>
      <c r="I99" s="310" t="s">
        <v>686</v>
      </c>
      <c r="J99" s="731"/>
      <c r="K99" s="810"/>
      <c r="L99" s="740"/>
      <c r="M99" s="741"/>
      <c r="N99" s="741"/>
      <c r="O99" s="741"/>
      <c r="P99" s="741"/>
      <c r="Q99" s="731"/>
      <c r="R99" s="731"/>
      <c r="S99" s="317"/>
    </row>
    <row r="100" spans="1:19" s="304" customFormat="1" ht="16.5" customHeight="1" x14ac:dyDescent="0.25">
      <c r="A100" s="713"/>
      <c r="B100" s="721"/>
      <c r="C100" s="721"/>
      <c r="D100" s="720"/>
      <c r="E100" s="720"/>
      <c r="F100" s="720"/>
      <c r="G100" s="790"/>
      <c r="H100" s="314" t="s">
        <v>1608</v>
      </c>
      <c r="I100" s="310" t="s">
        <v>1609</v>
      </c>
      <c r="J100" s="720"/>
      <c r="K100" s="680"/>
      <c r="L100" s="720"/>
      <c r="M100" s="721"/>
      <c r="N100" s="721"/>
      <c r="O100" s="721"/>
      <c r="P100" s="721"/>
      <c r="Q100" s="731"/>
      <c r="R100" s="731"/>
      <c r="S100" s="317"/>
    </row>
    <row r="101" spans="1:19" s="304" customFormat="1" ht="25.5" customHeight="1" x14ac:dyDescent="0.25">
      <c r="A101" s="713"/>
      <c r="B101" s="721"/>
      <c r="C101" s="721"/>
      <c r="D101" s="720"/>
      <c r="E101" s="720"/>
      <c r="F101" s="720"/>
      <c r="G101" s="790"/>
      <c r="H101" s="314" t="s">
        <v>1610</v>
      </c>
      <c r="I101" s="310" t="s">
        <v>38</v>
      </c>
      <c r="J101" s="720"/>
      <c r="K101" s="680"/>
      <c r="L101" s="720"/>
      <c r="M101" s="721"/>
      <c r="N101" s="721"/>
      <c r="O101" s="721"/>
      <c r="P101" s="721"/>
      <c r="Q101" s="731"/>
      <c r="R101" s="731"/>
      <c r="S101" s="317"/>
    </row>
    <row r="102" spans="1:19" s="304" customFormat="1" ht="42.75" customHeight="1" x14ac:dyDescent="0.25">
      <c r="A102" s="713"/>
      <c r="B102" s="721"/>
      <c r="C102" s="721"/>
      <c r="D102" s="720"/>
      <c r="E102" s="720"/>
      <c r="F102" s="720"/>
      <c r="G102" s="790"/>
      <c r="H102" s="314" t="s">
        <v>1611</v>
      </c>
      <c r="I102" s="310" t="s">
        <v>1612</v>
      </c>
      <c r="J102" s="720"/>
      <c r="K102" s="680"/>
      <c r="L102" s="720"/>
      <c r="M102" s="721"/>
      <c r="N102" s="721"/>
      <c r="O102" s="721"/>
      <c r="P102" s="721"/>
      <c r="Q102" s="731"/>
      <c r="R102" s="731"/>
      <c r="S102" s="317"/>
    </row>
    <row r="103" spans="1:19" s="304" customFormat="1" ht="28.5" customHeight="1" x14ac:dyDescent="0.25">
      <c r="A103" s="774"/>
      <c r="B103" s="721"/>
      <c r="C103" s="721"/>
      <c r="D103" s="720"/>
      <c r="E103" s="720"/>
      <c r="F103" s="720"/>
      <c r="G103" s="696"/>
      <c r="H103" s="314" t="s">
        <v>1613</v>
      </c>
      <c r="I103" s="62" t="s">
        <v>82</v>
      </c>
      <c r="J103" s="720"/>
      <c r="K103" s="680"/>
      <c r="L103" s="720"/>
      <c r="M103" s="721"/>
      <c r="N103" s="721"/>
      <c r="O103" s="721"/>
      <c r="P103" s="721"/>
      <c r="Q103" s="720"/>
      <c r="R103" s="720"/>
      <c r="S103" s="317"/>
    </row>
    <row r="104" spans="1:19" s="304" customFormat="1" ht="55.5" customHeight="1" x14ac:dyDescent="0.25">
      <c r="A104" s="729">
        <v>32</v>
      </c>
      <c r="B104" s="722" t="s">
        <v>702</v>
      </c>
      <c r="C104" s="722">
        <v>5</v>
      </c>
      <c r="D104" s="731">
        <v>11</v>
      </c>
      <c r="E104" s="731" t="s">
        <v>1614</v>
      </c>
      <c r="F104" s="731" t="s">
        <v>1615</v>
      </c>
      <c r="G104" s="714" t="s">
        <v>325</v>
      </c>
      <c r="H104" s="314" t="s">
        <v>1485</v>
      </c>
      <c r="I104" s="310" t="s">
        <v>38</v>
      </c>
      <c r="J104" s="731" t="s">
        <v>1616</v>
      </c>
      <c r="K104" s="810" t="s">
        <v>161</v>
      </c>
      <c r="L104" s="740"/>
      <c r="M104" s="741">
        <f>9840+1053.3</f>
        <v>10893.3</v>
      </c>
      <c r="N104" s="741"/>
      <c r="O104" s="741">
        <v>9840</v>
      </c>
      <c r="P104" s="741"/>
      <c r="Q104" s="731" t="s">
        <v>590</v>
      </c>
      <c r="R104" s="731" t="s">
        <v>1495</v>
      </c>
      <c r="S104" s="317"/>
    </row>
    <row r="105" spans="1:19" s="304" customFormat="1" ht="75.75" customHeight="1" x14ac:dyDescent="0.25">
      <c r="A105" s="730"/>
      <c r="B105" s="722"/>
      <c r="C105" s="722"/>
      <c r="D105" s="731"/>
      <c r="E105" s="731"/>
      <c r="F105" s="731"/>
      <c r="G105" s="756"/>
      <c r="H105" s="314" t="s">
        <v>1489</v>
      </c>
      <c r="I105" s="310" t="s">
        <v>1617</v>
      </c>
      <c r="J105" s="731"/>
      <c r="K105" s="810"/>
      <c r="L105" s="740"/>
      <c r="M105" s="741"/>
      <c r="N105" s="741"/>
      <c r="O105" s="741"/>
      <c r="P105" s="741"/>
      <c r="Q105" s="731"/>
      <c r="R105" s="731"/>
      <c r="S105" s="317"/>
    </row>
    <row r="106" spans="1:19" s="304" customFormat="1" ht="34.5" customHeight="1" x14ac:dyDescent="0.25">
      <c r="A106" s="729">
        <v>33</v>
      </c>
      <c r="B106" s="722" t="s">
        <v>146</v>
      </c>
      <c r="C106" s="722">
        <v>5</v>
      </c>
      <c r="D106" s="731">
        <v>11</v>
      </c>
      <c r="E106" s="731" t="s">
        <v>1618</v>
      </c>
      <c r="F106" s="731" t="s">
        <v>1619</v>
      </c>
      <c r="G106" s="714" t="s">
        <v>1620</v>
      </c>
      <c r="H106" s="314" t="s">
        <v>1621</v>
      </c>
      <c r="I106" s="310" t="s">
        <v>38</v>
      </c>
      <c r="J106" s="731" t="s">
        <v>1622</v>
      </c>
      <c r="K106" s="810" t="s">
        <v>136</v>
      </c>
      <c r="L106" s="740"/>
      <c r="M106" s="741">
        <f>7561.96+5280.25</f>
        <v>12842.21</v>
      </c>
      <c r="N106" s="741"/>
      <c r="O106" s="741">
        <v>7561.96</v>
      </c>
      <c r="P106" s="741"/>
      <c r="Q106" s="731" t="s">
        <v>590</v>
      </c>
      <c r="R106" s="731" t="s">
        <v>1495</v>
      </c>
      <c r="S106" s="317"/>
    </row>
    <row r="107" spans="1:19" s="304" customFormat="1" ht="74.25" customHeight="1" x14ac:dyDescent="0.25">
      <c r="A107" s="730"/>
      <c r="B107" s="722"/>
      <c r="C107" s="722"/>
      <c r="D107" s="731"/>
      <c r="E107" s="731"/>
      <c r="F107" s="731"/>
      <c r="G107" s="756"/>
      <c r="H107" s="314" t="s">
        <v>1623</v>
      </c>
      <c r="I107" s="310" t="s">
        <v>1624</v>
      </c>
      <c r="J107" s="731"/>
      <c r="K107" s="810"/>
      <c r="L107" s="740"/>
      <c r="M107" s="741"/>
      <c r="N107" s="741"/>
      <c r="O107" s="741"/>
      <c r="P107" s="741"/>
      <c r="Q107" s="731"/>
      <c r="R107" s="731"/>
      <c r="S107" s="317"/>
    </row>
    <row r="108" spans="1:19" s="304" customFormat="1" ht="36.75" customHeight="1" x14ac:dyDescent="0.25">
      <c r="A108" s="729">
        <v>34</v>
      </c>
      <c r="B108" s="722" t="s">
        <v>702</v>
      </c>
      <c r="C108" s="722">
        <v>5</v>
      </c>
      <c r="D108" s="731">
        <v>11</v>
      </c>
      <c r="E108" s="731" t="s">
        <v>1625</v>
      </c>
      <c r="F108" s="731" t="s">
        <v>1626</v>
      </c>
      <c r="G108" s="714" t="s">
        <v>319</v>
      </c>
      <c r="H108" s="314" t="s">
        <v>1505</v>
      </c>
      <c r="I108" s="310" t="s">
        <v>82</v>
      </c>
      <c r="J108" s="731" t="s">
        <v>1537</v>
      </c>
      <c r="K108" s="810" t="s">
        <v>136</v>
      </c>
      <c r="L108" s="740"/>
      <c r="M108" s="741">
        <f>14418.2+3566.5</f>
        <v>17984.7</v>
      </c>
      <c r="N108" s="741"/>
      <c r="O108" s="741">
        <v>14418.2</v>
      </c>
      <c r="P108" s="741"/>
      <c r="Q108" s="731" t="s">
        <v>590</v>
      </c>
      <c r="R108" s="731" t="s">
        <v>1495</v>
      </c>
      <c r="S108" s="317"/>
    </row>
    <row r="109" spans="1:19" s="304" customFormat="1" ht="52.5" customHeight="1" x14ac:dyDescent="0.25">
      <c r="A109" s="730"/>
      <c r="B109" s="722"/>
      <c r="C109" s="722"/>
      <c r="D109" s="731"/>
      <c r="E109" s="731"/>
      <c r="F109" s="731"/>
      <c r="G109" s="756"/>
      <c r="H109" s="314" t="s">
        <v>1532</v>
      </c>
      <c r="I109" s="310" t="s">
        <v>1627</v>
      </c>
      <c r="J109" s="731"/>
      <c r="K109" s="810"/>
      <c r="L109" s="740"/>
      <c r="M109" s="741"/>
      <c r="N109" s="741"/>
      <c r="O109" s="741"/>
      <c r="P109" s="741"/>
      <c r="Q109" s="731"/>
      <c r="R109" s="731"/>
      <c r="S109" s="317"/>
    </row>
    <row r="110" spans="1:19" s="304" customFormat="1" ht="64.5" customHeight="1" x14ac:dyDescent="0.25">
      <c r="A110" s="729">
        <v>35</v>
      </c>
      <c r="B110" s="722" t="s">
        <v>702</v>
      </c>
      <c r="C110" s="722">
        <v>5</v>
      </c>
      <c r="D110" s="731">
        <v>11</v>
      </c>
      <c r="E110" s="731" t="s">
        <v>1628</v>
      </c>
      <c r="F110" s="731" t="s">
        <v>1629</v>
      </c>
      <c r="G110" s="714" t="s">
        <v>1630</v>
      </c>
      <c r="H110" s="314" t="s">
        <v>1508</v>
      </c>
      <c r="I110" s="310" t="s">
        <v>38</v>
      </c>
      <c r="J110" s="731" t="s">
        <v>1631</v>
      </c>
      <c r="K110" s="810" t="s">
        <v>136</v>
      </c>
      <c r="L110" s="740"/>
      <c r="M110" s="741">
        <f>24949.89+11710</f>
        <v>36659.89</v>
      </c>
      <c r="N110" s="741"/>
      <c r="O110" s="741">
        <v>24949.89</v>
      </c>
      <c r="P110" s="741"/>
      <c r="Q110" s="731" t="s">
        <v>1632</v>
      </c>
      <c r="R110" s="731" t="s">
        <v>1633</v>
      </c>
      <c r="S110" s="317"/>
    </row>
    <row r="111" spans="1:19" s="304" customFormat="1" ht="15" customHeight="1" x14ac:dyDescent="0.25">
      <c r="A111" s="730"/>
      <c r="B111" s="722"/>
      <c r="C111" s="722"/>
      <c r="D111" s="731"/>
      <c r="E111" s="731"/>
      <c r="F111" s="731"/>
      <c r="G111" s="756"/>
      <c r="H111" s="314" t="s">
        <v>1424</v>
      </c>
      <c r="I111" s="310" t="s">
        <v>82</v>
      </c>
      <c r="J111" s="731"/>
      <c r="K111" s="810"/>
      <c r="L111" s="740"/>
      <c r="M111" s="741"/>
      <c r="N111" s="741"/>
      <c r="O111" s="741"/>
      <c r="P111" s="741"/>
      <c r="Q111" s="731"/>
      <c r="R111" s="731"/>
      <c r="S111" s="317"/>
    </row>
    <row r="112" spans="1:19" s="304" customFormat="1" ht="27.75" customHeight="1" x14ac:dyDescent="0.25">
      <c r="A112" s="730"/>
      <c r="B112" s="722"/>
      <c r="C112" s="722"/>
      <c r="D112" s="731"/>
      <c r="E112" s="731"/>
      <c r="F112" s="731"/>
      <c r="G112" s="756"/>
      <c r="H112" s="314" t="s">
        <v>1463</v>
      </c>
      <c r="I112" s="310" t="s">
        <v>1634</v>
      </c>
      <c r="J112" s="731"/>
      <c r="K112" s="810"/>
      <c r="L112" s="740"/>
      <c r="M112" s="741"/>
      <c r="N112" s="741"/>
      <c r="O112" s="741"/>
      <c r="P112" s="741"/>
      <c r="Q112" s="731"/>
      <c r="R112" s="731"/>
      <c r="S112" s="317"/>
    </row>
    <row r="113" spans="1:19" s="304" customFormat="1" ht="42" customHeight="1" x14ac:dyDescent="0.25">
      <c r="A113" s="729">
        <v>36</v>
      </c>
      <c r="B113" s="722" t="s">
        <v>702</v>
      </c>
      <c r="C113" s="722">
        <v>5</v>
      </c>
      <c r="D113" s="731">
        <v>11</v>
      </c>
      <c r="E113" s="731" t="s">
        <v>1635</v>
      </c>
      <c r="F113" s="731" t="s">
        <v>1636</v>
      </c>
      <c r="G113" s="714" t="s">
        <v>1637</v>
      </c>
      <c r="H113" s="314" t="s">
        <v>1508</v>
      </c>
      <c r="I113" s="310" t="s">
        <v>38</v>
      </c>
      <c r="J113" s="731" t="s">
        <v>1638</v>
      </c>
      <c r="K113" s="810" t="s">
        <v>136</v>
      </c>
      <c r="L113" s="740"/>
      <c r="M113" s="741">
        <v>11935.23</v>
      </c>
      <c r="N113" s="741"/>
      <c r="O113" s="741">
        <v>11935.23</v>
      </c>
      <c r="P113" s="741"/>
      <c r="Q113" s="731" t="s">
        <v>1639</v>
      </c>
      <c r="R113" s="731" t="s">
        <v>1640</v>
      </c>
      <c r="S113" s="317"/>
    </row>
    <row r="114" spans="1:19" s="304" customFormat="1" ht="15" customHeight="1" x14ac:dyDescent="0.25">
      <c r="A114" s="730"/>
      <c r="B114" s="722"/>
      <c r="C114" s="722"/>
      <c r="D114" s="731"/>
      <c r="E114" s="731"/>
      <c r="F114" s="731"/>
      <c r="G114" s="756"/>
      <c r="H114" s="314" t="s">
        <v>1424</v>
      </c>
      <c r="I114" s="310" t="s">
        <v>38</v>
      </c>
      <c r="J114" s="731"/>
      <c r="K114" s="810"/>
      <c r="L114" s="740"/>
      <c r="M114" s="741"/>
      <c r="N114" s="741"/>
      <c r="O114" s="741"/>
      <c r="P114" s="741"/>
      <c r="Q114" s="731"/>
      <c r="R114" s="731"/>
      <c r="S114" s="317"/>
    </row>
    <row r="115" spans="1:19" s="304" customFormat="1" ht="29.25" customHeight="1" x14ac:dyDescent="0.25">
      <c r="A115" s="730"/>
      <c r="B115" s="722"/>
      <c r="C115" s="722"/>
      <c r="D115" s="731"/>
      <c r="E115" s="731"/>
      <c r="F115" s="731"/>
      <c r="G115" s="756"/>
      <c r="H115" s="314" t="s">
        <v>1463</v>
      </c>
      <c r="I115" s="62" t="s">
        <v>1641</v>
      </c>
      <c r="J115" s="731"/>
      <c r="K115" s="810"/>
      <c r="L115" s="740"/>
      <c r="M115" s="741"/>
      <c r="N115" s="741"/>
      <c r="O115" s="741"/>
      <c r="P115" s="741"/>
      <c r="Q115" s="731"/>
      <c r="R115" s="731"/>
      <c r="S115" s="317"/>
    </row>
    <row r="116" spans="1:19" s="304" customFormat="1" ht="16.5" customHeight="1" x14ac:dyDescent="0.25">
      <c r="A116" s="713"/>
      <c r="B116" s="721"/>
      <c r="C116" s="721"/>
      <c r="D116" s="720"/>
      <c r="E116" s="720"/>
      <c r="F116" s="720"/>
      <c r="G116" s="790"/>
      <c r="H116" s="314" t="s">
        <v>1427</v>
      </c>
      <c r="I116" s="310" t="s">
        <v>541</v>
      </c>
      <c r="J116" s="720"/>
      <c r="K116" s="680"/>
      <c r="L116" s="720"/>
      <c r="M116" s="721"/>
      <c r="N116" s="721"/>
      <c r="O116" s="721"/>
      <c r="P116" s="721"/>
      <c r="Q116" s="731"/>
      <c r="R116" s="731"/>
      <c r="S116" s="317"/>
    </row>
    <row r="117" spans="1:19" s="304" customFormat="1" ht="78.75" customHeight="1" x14ac:dyDescent="0.25">
      <c r="A117" s="321">
        <v>37</v>
      </c>
      <c r="B117" s="313" t="s">
        <v>702</v>
      </c>
      <c r="C117" s="313">
        <v>5</v>
      </c>
      <c r="D117" s="314">
        <v>11</v>
      </c>
      <c r="E117" s="314" t="s">
        <v>1642</v>
      </c>
      <c r="F117" s="314" t="s">
        <v>1643</v>
      </c>
      <c r="G117" s="319" t="s">
        <v>1644</v>
      </c>
      <c r="H117" s="314" t="s">
        <v>1645</v>
      </c>
      <c r="I117" s="310" t="s">
        <v>38</v>
      </c>
      <c r="J117" s="314" t="s">
        <v>1646</v>
      </c>
      <c r="K117" s="63" t="s">
        <v>130</v>
      </c>
      <c r="L117" s="315"/>
      <c r="M117" s="325">
        <v>18000</v>
      </c>
      <c r="N117" s="325"/>
      <c r="O117" s="325">
        <v>18000</v>
      </c>
      <c r="P117" s="325"/>
      <c r="Q117" s="314" t="s">
        <v>1647</v>
      </c>
      <c r="R117" s="314" t="s">
        <v>1648</v>
      </c>
      <c r="S117" s="317"/>
    </row>
    <row r="118" spans="1:19" s="304" customFormat="1" ht="36.75" customHeight="1" x14ac:dyDescent="0.25">
      <c r="A118" s="729">
        <v>38</v>
      </c>
      <c r="B118" s="722" t="s">
        <v>702</v>
      </c>
      <c r="C118" s="722">
        <v>5</v>
      </c>
      <c r="D118" s="731">
        <v>11</v>
      </c>
      <c r="E118" s="731" t="s">
        <v>1649</v>
      </c>
      <c r="F118" s="731" t="s">
        <v>1650</v>
      </c>
      <c r="G118" s="714" t="s">
        <v>1524</v>
      </c>
      <c r="H118" s="314" t="s">
        <v>1485</v>
      </c>
      <c r="I118" s="310" t="s">
        <v>38</v>
      </c>
      <c r="J118" s="731" t="s">
        <v>1651</v>
      </c>
      <c r="K118" s="810" t="s">
        <v>136</v>
      </c>
      <c r="L118" s="740"/>
      <c r="M118" s="741">
        <f>24102+3000</f>
        <v>27102</v>
      </c>
      <c r="N118" s="741"/>
      <c r="O118" s="741">
        <v>24102</v>
      </c>
      <c r="P118" s="741"/>
      <c r="Q118" s="731" t="s">
        <v>1652</v>
      </c>
      <c r="R118" s="731" t="s">
        <v>1653</v>
      </c>
      <c r="S118" s="317"/>
    </row>
    <row r="119" spans="1:19" s="304" customFormat="1" ht="34.5" customHeight="1" x14ac:dyDescent="0.25">
      <c r="A119" s="730"/>
      <c r="B119" s="722"/>
      <c r="C119" s="722"/>
      <c r="D119" s="731"/>
      <c r="E119" s="731"/>
      <c r="F119" s="731"/>
      <c r="G119" s="756"/>
      <c r="H119" s="314" t="s">
        <v>312</v>
      </c>
      <c r="I119" s="310" t="s">
        <v>134</v>
      </c>
      <c r="J119" s="731"/>
      <c r="K119" s="810"/>
      <c r="L119" s="740"/>
      <c r="M119" s="741"/>
      <c r="N119" s="741"/>
      <c r="O119" s="741"/>
      <c r="P119" s="741"/>
      <c r="Q119" s="731"/>
      <c r="R119" s="731"/>
      <c r="S119" s="317"/>
    </row>
    <row r="120" spans="1:19" s="304" customFormat="1" ht="42.75" customHeight="1" x14ac:dyDescent="0.25">
      <c r="A120" s="729">
        <v>39</v>
      </c>
      <c r="B120" s="828" t="s">
        <v>146</v>
      </c>
      <c r="C120" s="828">
        <v>5</v>
      </c>
      <c r="D120" s="809">
        <v>11</v>
      </c>
      <c r="E120" s="731" t="s">
        <v>1654</v>
      </c>
      <c r="F120" s="731" t="s">
        <v>1655</v>
      </c>
      <c r="G120" s="714" t="s">
        <v>1620</v>
      </c>
      <c r="H120" s="314" t="s">
        <v>1621</v>
      </c>
      <c r="I120" s="310" t="s">
        <v>38</v>
      </c>
      <c r="J120" s="809" t="s">
        <v>1656</v>
      </c>
      <c r="K120" s="810" t="s">
        <v>136</v>
      </c>
      <c r="L120" s="740"/>
      <c r="M120" s="741">
        <f>6555.96+876</f>
        <v>7431.96</v>
      </c>
      <c r="N120" s="741"/>
      <c r="O120" s="741">
        <v>6555.96</v>
      </c>
      <c r="P120" s="741"/>
      <c r="Q120" s="731" t="s">
        <v>590</v>
      </c>
      <c r="R120" s="731" t="s">
        <v>1495</v>
      </c>
      <c r="S120" s="317"/>
    </row>
    <row r="121" spans="1:19" s="304" customFormat="1" ht="57.75" customHeight="1" x14ac:dyDescent="0.25">
      <c r="A121" s="730"/>
      <c r="B121" s="828"/>
      <c r="C121" s="828"/>
      <c r="D121" s="809"/>
      <c r="E121" s="731"/>
      <c r="F121" s="731"/>
      <c r="G121" s="756"/>
      <c r="H121" s="314" t="s">
        <v>1623</v>
      </c>
      <c r="I121" s="310" t="s">
        <v>110</v>
      </c>
      <c r="J121" s="809"/>
      <c r="K121" s="810"/>
      <c r="L121" s="740"/>
      <c r="M121" s="741"/>
      <c r="N121" s="741"/>
      <c r="O121" s="741"/>
      <c r="P121" s="741"/>
      <c r="Q121" s="731"/>
      <c r="R121" s="731"/>
      <c r="S121" s="317"/>
    </row>
    <row r="122" spans="1:19" s="304" customFormat="1" ht="42.75" customHeight="1" x14ac:dyDescent="0.25">
      <c r="A122" s="729">
        <v>40</v>
      </c>
      <c r="B122" s="722" t="s">
        <v>146</v>
      </c>
      <c r="C122" s="722">
        <v>2</v>
      </c>
      <c r="D122" s="731">
        <v>12</v>
      </c>
      <c r="E122" s="809" t="s">
        <v>1657</v>
      </c>
      <c r="F122" s="731" t="s">
        <v>1658</v>
      </c>
      <c r="G122" s="714" t="s">
        <v>781</v>
      </c>
      <c r="H122" s="314" t="s">
        <v>1424</v>
      </c>
      <c r="I122" s="310" t="s">
        <v>38</v>
      </c>
      <c r="J122" s="731" t="s">
        <v>1659</v>
      </c>
      <c r="K122" s="810" t="s">
        <v>130</v>
      </c>
      <c r="L122" s="740"/>
      <c r="M122" s="741">
        <f>8912.02+1968</f>
        <v>10880.02</v>
      </c>
      <c r="N122" s="741"/>
      <c r="O122" s="741">
        <v>8912.02</v>
      </c>
      <c r="P122" s="741"/>
      <c r="Q122" s="731" t="s">
        <v>590</v>
      </c>
      <c r="R122" s="731" t="s">
        <v>1495</v>
      </c>
      <c r="S122" s="317"/>
    </row>
    <row r="123" spans="1:19" s="304" customFormat="1" ht="52.5" customHeight="1" x14ac:dyDescent="0.25">
      <c r="A123" s="730"/>
      <c r="B123" s="722"/>
      <c r="C123" s="722"/>
      <c r="D123" s="731"/>
      <c r="E123" s="809"/>
      <c r="F123" s="731"/>
      <c r="G123" s="756"/>
      <c r="H123" s="314" t="s">
        <v>1660</v>
      </c>
      <c r="I123" s="310" t="s">
        <v>1661</v>
      </c>
      <c r="J123" s="731"/>
      <c r="K123" s="810"/>
      <c r="L123" s="740"/>
      <c r="M123" s="741"/>
      <c r="N123" s="741"/>
      <c r="O123" s="741"/>
      <c r="P123" s="741"/>
      <c r="Q123" s="731"/>
      <c r="R123" s="731"/>
      <c r="S123" s="317"/>
    </row>
    <row r="124" spans="1:19" s="304" customFormat="1" ht="43.5" customHeight="1" x14ac:dyDescent="0.25">
      <c r="A124" s="729">
        <v>41</v>
      </c>
      <c r="B124" s="722" t="s">
        <v>702</v>
      </c>
      <c r="C124" s="722">
        <v>1</v>
      </c>
      <c r="D124" s="731">
        <v>13</v>
      </c>
      <c r="E124" s="731" t="s">
        <v>1662</v>
      </c>
      <c r="F124" s="731" t="s">
        <v>1663</v>
      </c>
      <c r="G124" s="714" t="s">
        <v>1664</v>
      </c>
      <c r="H124" s="314" t="s">
        <v>1508</v>
      </c>
      <c r="I124" s="310" t="s">
        <v>38</v>
      </c>
      <c r="J124" s="731" t="s">
        <v>1665</v>
      </c>
      <c r="K124" s="810" t="s">
        <v>130</v>
      </c>
      <c r="L124" s="740"/>
      <c r="M124" s="741">
        <f>36008.51+5774.85</f>
        <v>41783.360000000001</v>
      </c>
      <c r="N124" s="741"/>
      <c r="O124" s="741">
        <v>36008.51</v>
      </c>
      <c r="P124" s="741"/>
      <c r="Q124" s="731" t="s">
        <v>1666</v>
      </c>
      <c r="R124" s="731" t="s">
        <v>1667</v>
      </c>
      <c r="S124" s="317"/>
    </row>
    <row r="125" spans="1:19" s="304" customFormat="1" ht="21.75" customHeight="1" x14ac:dyDescent="0.25">
      <c r="A125" s="730"/>
      <c r="B125" s="722"/>
      <c r="C125" s="722"/>
      <c r="D125" s="731"/>
      <c r="E125" s="731"/>
      <c r="F125" s="731"/>
      <c r="G125" s="756"/>
      <c r="H125" s="314" t="s">
        <v>1469</v>
      </c>
      <c r="I125" s="310" t="s">
        <v>1668</v>
      </c>
      <c r="J125" s="731"/>
      <c r="K125" s="810"/>
      <c r="L125" s="740"/>
      <c r="M125" s="741"/>
      <c r="N125" s="741"/>
      <c r="O125" s="741"/>
      <c r="P125" s="741"/>
      <c r="Q125" s="731"/>
      <c r="R125" s="731"/>
      <c r="S125" s="317"/>
    </row>
    <row r="126" spans="1:19" s="304" customFormat="1" ht="23.25" customHeight="1" x14ac:dyDescent="0.25">
      <c r="A126" s="730"/>
      <c r="B126" s="722"/>
      <c r="C126" s="722"/>
      <c r="D126" s="731"/>
      <c r="E126" s="731"/>
      <c r="F126" s="731"/>
      <c r="G126" s="756"/>
      <c r="H126" s="314" t="s">
        <v>1427</v>
      </c>
      <c r="I126" s="310" t="s">
        <v>140</v>
      </c>
      <c r="J126" s="731"/>
      <c r="K126" s="810"/>
      <c r="L126" s="740"/>
      <c r="M126" s="741"/>
      <c r="N126" s="741"/>
      <c r="O126" s="741"/>
      <c r="P126" s="741"/>
      <c r="Q126" s="731"/>
      <c r="R126" s="731"/>
      <c r="S126" s="317"/>
    </row>
    <row r="127" spans="1:19" s="304" customFormat="1" ht="31.5" customHeight="1" x14ac:dyDescent="0.25">
      <c r="A127" s="713"/>
      <c r="B127" s="721"/>
      <c r="C127" s="721"/>
      <c r="D127" s="720"/>
      <c r="E127" s="720"/>
      <c r="F127" s="720"/>
      <c r="G127" s="790"/>
      <c r="H127" s="314" t="s">
        <v>1599</v>
      </c>
      <c r="I127" s="310" t="s">
        <v>680</v>
      </c>
      <c r="J127" s="720"/>
      <c r="K127" s="809"/>
      <c r="L127" s="720"/>
      <c r="M127" s="721"/>
      <c r="N127" s="721"/>
      <c r="O127" s="721"/>
      <c r="P127" s="721"/>
      <c r="Q127" s="731"/>
      <c r="R127" s="731"/>
      <c r="S127" s="317"/>
    </row>
    <row r="128" spans="1:19" s="304" customFormat="1" ht="59.25" customHeight="1" x14ac:dyDescent="0.25">
      <c r="A128" s="729">
        <v>42</v>
      </c>
      <c r="B128" s="722" t="s">
        <v>99</v>
      </c>
      <c r="C128" s="722">
        <v>1.3</v>
      </c>
      <c r="D128" s="731">
        <v>13</v>
      </c>
      <c r="E128" s="731" t="s">
        <v>1669</v>
      </c>
      <c r="F128" s="731" t="s">
        <v>1670</v>
      </c>
      <c r="G128" s="714" t="s">
        <v>1530</v>
      </c>
      <c r="H128" s="314" t="s">
        <v>1505</v>
      </c>
      <c r="I128" s="310" t="s">
        <v>38</v>
      </c>
      <c r="J128" s="731" t="s">
        <v>1671</v>
      </c>
      <c r="K128" s="810" t="s">
        <v>136</v>
      </c>
      <c r="L128" s="740"/>
      <c r="M128" s="741">
        <f>6517.15+2842.5</f>
        <v>9359.65</v>
      </c>
      <c r="N128" s="741"/>
      <c r="O128" s="741">
        <v>6517.15</v>
      </c>
      <c r="P128" s="741"/>
      <c r="Q128" s="731" t="s">
        <v>590</v>
      </c>
      <c r="R128" s="731" t="s">
        <v>1495</v>
      </c>
      <c r="S128" s="317"/>
    </row>
    <row r="129" spans="1:19" s="304" customFormat="1" ht="56.25" customHeight="1" x14ac:dyDescent="0.25">
      <c r="A129" s="730"/>
      <c r="B129" s="722"/>
      <c r="C129" s="722"/>
      <c r="D129" s="731"/>
      <c r="E129" s="731"/>
      <c r="F129" s="731"/>
      <c r="G129" s="756"/>
      <c r="H129" s="314" t="s">
        <v>1532</v>
      </c>
      <c r="I129" s="310" t="s">
        <v>534</v>
      </c>
      <c r="J129" s="731"/>
      <c r="K129" s="810"/>
      <c r="L129" s="740"/>
      <c r="M129" s="741"/>
      <c r="N129" s="741"/>
      <c r="O129" s="741"/>
      <c r="P129" s="741"/>
      <c r="Q129" s="731"/>
      <c r="R129" s="731"/>
      <c r="S129" s="317"/>
    </row>
    <row r="130" spans="1:19" s="304" customFormat="1" ht="53.25" customHeight="1" x14ac:dyDescent="0.25">
      <c r="A130" s="730"/>
      <c r="B130" s="722"/>
      <c r="C130" s="722"/>
      <c r="D130" s="731"/>
      <c r="E130" s="731"/>
      <c r="F130" s="731"/>
      <c r="G130" s="756"/>
      <c r="H130" s="314" t="s">
        <v>1469</v>
      </c>
      <c r="I130" s="310" t="s">
        <v>506</v>
      </c>
      <c r="J130" s="731"/>
      <c r="K130" s="810"/>
      <c r="L130" s="740"/>
      <c r="M130" s="741"/>
      <c r="N130" s="741"/>
      <c r="O130" s="741"/>
      <c r="P130" s="741"/>
      <c r="Q130" s="731"/>
      <c r="R130" s="731"/>
      <c r="S130" s="317"/>
    </row>
    <row r="131" spans="1:19" s="304" customFormat="1" ht="28.5" customHeight="1" x14ac:dyDescent="0.25">
      <c r="A131" s="729">
        <v>43</v>
      </c>
      <c r="B131" s="722" t="s">
        <v>719</v>
      </c>
      <c r="C131" s="828">
        <v>1</v>
      </c>
      <c r="D131" s="731">
        <v>13</v>
      </c>
      <c r="E131" s="731" t="s">
        <v>1672</v>
      </c>
      <c r="F131" s="731" t="s">
        <v>1673</v>
      </c>
      <c r="G131" s="714" t="s">
        <v>379</v>
      </c>
      <c r="H131" s="314" t="s">
        <v>1332</v>
      </c>
      <c r="I131" s="310" t="s">
        <v>38</v>
      </c>
      <c r="J131" s="731" t="s">
        <v>1674</v>
      </c>
      <c r="K131" s="810" t="s">
        <v>136</v>
      </c>
      <c r="L131" s="740"/>
      <c r="M131" s="741">
        <f>16834.5+3147.04</f>
        <v>19981.54</v>
      </c>
      <c r="N131" s="741"/>
      <c r="O131" s="741">
        <v>16834.5</v>
      </c>
      <c r="P131" s="741"/>
      <c r="Q131" s="731" t="s">
        <v>1577</v>
      </c>
      <c r="R131" s="731" t="s">
        <v>1578</v>
      </c>
      <c r="S131" s="317"/>
    </row>
    <row r="132" spans="1:19" s="304" customFormat="1" ht="51.75" customHeight="1" x14ac:dyDescent="0.25">
      <c r="A132" s="730"/>
      <c r="B132" s="722"/>
      <c r="C132" s="828"/>
      <c r="D132" s="731"/>
      <c r="E132" s="731"/>
      <c r="F132" s="731"/>
      <c r="G132" s="756"/>
      <c r="H132" s="314" t="s">
        <v>1342</v>
      </c>
      <c r="I132" s="310" t="s">
        <v>110</v>
      </c>
      <c r="J132" s="731"/>
      <c r="K132" s="810"/>
      <c r="L132" s="740"/>
      <c r="M132" s="741"/>
      <c r="N132" s="741"/>
      <c r="O132" s="741"/>
      <c r="P132" s="741"/>
      <c r="Q132" s="731"/>
      <c r="R132" s="731"/>
      <c r="S132" s="317"/>
    </row>
    <row r="133" spans="1:19" s="304" customFormat="1" ht="65.25" customHeight="1" x14ac:dyDescent="0.25">
      <c r="A133" s="729">
        <v>44</v>
      </c>
      <c r="B133" s="722" t="s">
        <v>702</v>
      </c>
      <c r="C133" s="722">
        <v>1.3</v>
      </c>
      <c r="D133" s="731">
        <v>13</v>
      </c>
      <c r="E133" s="731" t="s">
        <v>1675</v>
      </c>
      <c r="F133" s="731" t="s">
        <v>1676</v>
      </c>
      <c r="G133" s="714" t="s">
        <v>1677</v>
      </c>
      <c r="H133" s="314" t="s">
        <v>1508</v>
      </c>
      <c r="I133" s="310" t="s">
        <v>38</v>
      </c>
      <c r="J133" s="731" t="s">
        <v>1678</v>
      </c>
      <c r="K133" s="810" t="s">
        <v>136</v>
      </c>
      <c r="L133" s="740"/>
      <c r="M133" s="741">
        <f>36827+19000</f>
        <v>55827</v>
      </c>
      <c r="N133" s="741"/>
      <c r="O133" s="741">
        <v>36827</v>
      </c>
      <c r="P133" s="741"/>
      <c r="Q133" s="731" t="s">
        <v>1679</v>
      </c>
      <c r="R133" s="731" t="s">
        <v>1680</v>
      </c>
      <c r="S133" s="317"/>
    </row>
    <row r="134" spans="1:19" s="304" customFormat="1" ht="21" customHeight="1" x14ac:dyDescent="0.25">
      <c r="A134" s="730"/>
      <c r="B134" s="722"/>
      <c r="C134" s="722"/>
      <c r="D134" s="731"/>
      <c r="E134" s="731"/>
      <c r="F134" s="731"/>
      <c r="G134" s="756"/>
      <c r="H134" s="314" t="s">
        <v>1427</v>
      </c>
      <c r="I134" s="310" t="s">
        <v>504</v>
      </c>
      <c r="J134" s="731"/>
      <c r="K134" s="810"/>
      <c r="L134" s="740"/>
      <c r="M134" s="741"/>
      <c r="N134" s="741"/>
      <c r="O134" s="741"/>
      <c r="P134" s="741"/>
      <c r="Q134" s="731"/>
      <c r="R134" s="731"/>
      <c r="S134" s="317"/>
    </row>
    <row r="135" spans="1:19" s="304" customFormat="1" ht="24" customHeight="1" x14ac:dyDescent="0.25">
      <c r="A135" s="730"/>
      <c r="B135" s="722"/>
      <c r="C135" s="722"/>
      <c r="D135" s="731"/>
      <c r="E135" s="731"/>
      <c r="F135" s="731"/>
      <c r="G135" s="756"/>
      <c r="H135" s="314" t="s">
        <v>1424</v>
      </c>
      <c r="I135" s="310" t="s">
        <v>82</v>
      </c>
      <c r="J135" s="731"/>
      <c r="K135" s="810"/>
      <c r="L135" s="740"/>
      <c r="M135" s="741"/>
      <c r="N135" s="741"/>
      <c r="O135" s="741"/>
      <c r="P135" s="741"/>
      <c r="Q135" s="731"/>
      <c r="R135" s="731"/>
      <c r="S135" s="317"/>
    </row>
    <row r="136" spans="1:19" s="304" customFormat="1" ht="30" customHeight="1" x14ac:dyDescent="0.25">
      <c r="A136" s="713"/>
      <c r="B136" s="721"/>
      <c r="C136" s="721"/>
      <c r="D136" s="720"/>
      <c r="E136" s="720"/>
      <c r="F136" s="720"/>
      <c r="G136" s="790"/>
      <c r="H136" s="335" t="s">
        <v>1463</v>
      </c>
      <c r="I136" s="313">
        <v>15</v>
      </c>
      <c r="J136" s="720"/>
      <c r="K136" s="680"/>
      <c r="L136" s="720"/>
      <c r="M136" s="721"/>
      <c r="N136" s="721"/>
      <c r="O136" s="721"/>
      <c r="P136" s="721"/>
      <c r="Q136" s="731"/>
      <c r="R136" s="731"/>
      <c r="S136" s="317"/>
    </row>
    <row r="137" spans="1:19" s="304" customFormat="1" ht="15" customHeight="1" x14ac:dyDescent="0.25">
      <c r="A137" s="774"/>
      <c r="B137" s="721"/>
      <c r="C137" s="721"/>
      <c r="D137" s="720"/>
      <c r="E137" s="720"/>
      <c r="F137" s="720"/>
      <c r="G137" s="696"/>
      <c r="H137" s="314" t="s">
        <v>1470</v>
      </c>
      <c r="I137" s="310" t="s">
        <v>82</v>
      </c>
      <c r="J137" s="720"/>
      <c r="K137" s="680"/>
      <c r="L137" s="720"/>
      <c r="M137" s="721"/>
      <c r="N137" s="721"/>
      <c r="O137" s="721"/>
      <c r="P137" s="721"/>
      <c r="Q137" s="720"/>
      <c r="R137" s="720"/>
      <c r="S137" s="317"/>
    </row>
    <row r="138" spans="1:19" s="304" customFormat="1" ht="43.5" customHeight="1" x14ac:dyDescent="0.25">
      <c r="A138" s="729">
        <v>45</v>
      </c>
      <c r="B138" s="722" t="s">
        <v>1681</v>
      </c>
      <c r="C138" s="722">
        <v>1.3</v>
      </c>
      <c r="D138" s="731">
        <v>13</v>
      </c>
      <c r="E138" s="731" t="s">
        <v>1682</v>
      </c>
      <c r="F138" s="731" t="s">
        <v>1683</v>
      </c>
      <c r="G138" s="714" t="s">
        <v>319</v>
      </c>
      <c r="H138" s="314" t="s">
        <v>1505</v>
      </c>
      <c r="I138" s="310" t="s">
        <v>38</v>
      </c>
      <c r="J138" s="731" t="s">
        <v>1684</v>
      </c>
      <c r="K138" s="810" t="s">
        <v>130</v>
      </c>
      <c r="L138" s="740"/>
      <c r="M138" s="741">
        <f>4989.84+758</f>
        <v>5747.84</v>
      </c>
      <c r="N138" s="741"/>
      <c r="O138" s="741">
        <v>4989.84</v>
      </c>
      <c r="P138" s="741"/>
      <c r="Q138" s="731" t="s">
        <v>590</v>
      </c>
      <c r="R138" s="731" t="s">
        <v>1495</v>
      </c>
      <c r="S138" s="317"/>
    </row>
    <row r="139" spans="1:19" s="304" customFormat="1" ht="48" customHeight="1" x14ac:dyDescent="0.25">
      <c r="A139" s="730"/>
      <c r="B139" s="722"/>
      <c r="C139" s="722"/>
      <c r="D139" s="731"/>
      <c r="E139" s="731"/>
      <c r="F139" s="731"/>
      <c r="G139" s="756"/>
      <c r="H139" s="314" t="s">
        <v>1532</v>
      </c>
      <c r="I139" s="310" t="s">
        <v>562</v>
      </c>
      <c r="J139" s="731"/>
      <c r="K139" s="810"/>
      <c r="L139" s="740"/>
      <c r="M139" s="741"/>
      <c r="N139" s="741"/>
      <c r="O139" s="741"/>
      <c r="P139" s="741"/>
      <c r="Q139" s="731"/>
      <c r="R139" s="731"/>
      <c r="S139" s="317"/>
    </row>
    <row r="140" spans="1:19" s="304" customFormat="1" ht="16.5" customHeight="1" x14ac:dyDescent="0.25">
      <c r="A140" s="729">
        <v>46</v>
      </c>
      <c r="B140" s="722" t="s">
        <v>719</v>
      </c>
      <c r="C140" s="722">
        <v>3</v>
      </c>
      <c r="D140" s="731">
        <v>13</v>
      </c>
      <c r="E140" s="731" t="s">
        <v>1685</v>
      </c>
      <c r="F140" s="731" t="s">
        <v>1686</v>
      </c>
      <c r="G140" s="714" t="s">
        <v>143</v>
      </c>
      <c r="H140" s="314" t="s">
        <v>1505</v>
      </c>
      <c r="I140" s="310" t="s">
        <v>38</v>
      </c>
      <c r="J140" s="731" t="s">
        <v>1687</v>
      </c>
      <c r="K140" s="810" t="s">
        <v>130</v>
      </c>
      <c r="L140" s="740"/>
      <c r="M140" s="741">
        <f>24806.65+2786.1</f>
        <v>27592.75</v>
      </c>
      <c r="N140" s="741"/>
      <c r="O140" s="741">
        <v>24806.65</v>
      </c>
      <c r="P140" s="741"/>
      <c r="Q140" s="731" t="s">
        <v>1526</v>
      </c>
      <c r="R140" s="731" t="s">
        <v>1527</v>
      </c>
      <c r="S140" s="317"/>
    </row>
    <row r="141" spans="1:19" s="304" customFormat="1" ht="32.25" customHeight="1" x14ac:dyDescent="0.25">
      <c r="A141" s="730"/>
      <c r="B141" s="722"/>
      <c r="C141" s="722"/>
      <c r="D141" s="731"/>
      <c r="E141" s="731"/>
      <c r="F141" s="731"/>
      <c r="G141" s="756"/>
      <c r="H141" s="314" t="s">
        <v>117</v>
      </c>
      <c r="I141" s="310" t="s">
        <v>1688</v>
      </c>
      <c r="J141" s="731"/>
      <c r="K141" s="810"/>
      <c r="L141" s="740"/>
      <c r="M141" s="741"/>
      <c r="N141" s="741"/>
      <c r="O141" s="741"/>
      <c r="P141" s="741"/>
      <c r="Q141" s="731"/>
      <c r="R141" s="731"/>
      <c r="S141" s="317"/>
    </row>
    <row r="142" spans="1:19" s="304" customFormat="1" ht="51" customHeight="1" x14ac:dyDescent="0.25">
      <c r="A142" s="730"/>
      <c r="B142" s="722"/>
      <c r="C142" s="722"/>
      <c r="D142" s="731"/>
      <c r="E142" s="731"/>
      <c r="F142" s="731"/>
      <c r="G142" s="756"/>
      <c r="H142" s="314" t="s">
        <v>1689</v>
      </c>
      <c r="I142" s="310" t="s">
        <v>1688</v>
      </c>
      <c r="J142" s="731"/>
      <c r="K142" s="810"/>
      <c r="L142" s="740"/>
      <c r="M142" s="741"/>
      <c r="N142" s="741"/>
      <c r="O142" s="741"/>
      <c r="P142" s="741"/>
      <c r="Q142" s="731"/>
      <c r="R142" s="731"/>
      <c r="S142" s="317"/>
    </row>
    <row r="143" spans="1:19" s="304" customFormat="1" ht="71.25" customHeight="1" x14ac:dyDescent="0.25">
      <c r="A143" s="729">
        <v>47</v>
      </c>
      <c r="B143" s="722" t="s">
        <v>702</v>
      </c>
      <c r="C143" s="722">
        <v>1.3</v>
      </c>
      <c r="D143" s="731">
        <v>13</v>
      </c>
      <c r="E143" s="731" t="s">
        <v>1690</v>
      </c>
      <c r="F143" s="731" t="s">
        <v>1691</v>
      </c>
      <c r="G143" s="731" t="s">
        <v>1692</v>
      </c>
      <c r="H143" s="314" t="s">
        <v>1508</v>
      </c>
      <c r="I143" s="310" t="s">
        <v>38</v>
      </c>
      <c r="J143" s="731" t="s">
        <v>1693</v>
      </c>
      <c r="K143" s="810" t="s">
        <v>130</v>
      </c>
      <c r="L143" s="740"/>
      <c r="M143" s="741">
        <f>18700+4360</f>
        <v>23060</v>
      </c>
      <c r="N143" s="741"/>
      <c r="O143" s="741">
        <v>18700</v>
      </c>
      <c r="P143" s="741"/>
      <c r="Q143" s="731" t="s">
        <v>1679</v>
      </c>
      <c r="R143" s="731" t="s">
        <v>1680</v>
      </c>
      <c r="S143" s="317"/>
    </row>
    <row r="144" spans="1:19" s="304" customFormat="1" ht="36.75" customHeight="1" x14ac:dyDescent="0.25">
      <c r="A144" s="730"/>
      <c r="B144" s="722"/>
      <c r="C144" s="722"/>
      <c r="D144" s="731"/>
      <c r="E144" s="731"/>
      <c r="F144" s="731"/>
      <c r="G144" s="731"/>
      <c r="H144" s="314" t="s">
        <v>1694</v>
      </c>
      <c r="I144" s="289">
        <v>2</v>
      </c>
      <c r="J144" s="731"/>
      <c r="K144" s="810"/>
      <c r="L144" s="740"/>
      <c r="M144" s="741"/>
      <c r="N144" s="741"/>
      <c r="O144" s="741"/>
      <c r="P144" s="741"/>
      <c r="Q144" s="731"/>
      <c r="R144" s="731"/>
      <c r="S144" s="317"/>
    </row>
    <row r="145" spans="1:19" s="304" customFormat="1" ht="24.75" customHeight="1" x14ac:dyDescent="0.25">
      <c r="A145" s="730"/>
      <c r="B145" s="722"/>
      <c r="C145" s="722"/>
      <c r="D145" s="731"/>
      <c r="E145" s="731"/>
      <c r="F145" s="731"/>
      <c r="G145" s="731"/>
      <c r="H145" s="314" t="s">
        <v>1427</v>
      </c>
      <c r="I145" s="310" t="s">
        <v>504</v>
      </c>
      <c r="J145" s="731"/>
      <c r="K145" s="810"/>
      <c r="L145" s="740"/>
      <c r="M145" s="741"/>
      <c r="N145" s="741"/>
      <c r="O145" s="741"/>
      <c r="P145" s="741"/>
      <c r="Q145" s="731"/>
      <c r="R145" s="731"/>
      <c r="S145" s="317"/>
    </row>
    <row r="146" spans="1:19" s="304" customFormat="1" ht="54" customHeight="1" x14ac:dyDescent="0.25">
      <c r="A146" s="774"/>
      <c r="B146" s="721"/>
      <c r="C146" s="721"/>
      <c r="D146" s="720"/>
      <c r="E146" s="720"/>
      <c r="F146" s="720"/>
      <c r="G146" s="720"/>
      <c r="H146" s="314" t="s">
        <v>1470</v>
      </c>
      <c r="I146" s="310" t="s">
        <v>82</v>
      </c>
      <c r="J146" s="720"/>
      <c r="K146" s="680"/>
      <c r="L146" s="720"/>
      <c r="M146" s="721"/>
      <c r="N146" s="721"/>
      <c r="O146" s="721"/>
      <c r="P146" s="721"/>
      <c r="Q146" s="731"/>
      <c r="R146" s="731"/>
      <c r="S146" s="317"/>
    </row>
    <row r="147" spans="1:19" s="299" customFormat="1" x14ac:dyDescent="0.25">
      <c r="M147" s="301"/>
      <c r="N147" s="301"/>
      <c r="O147" s="301"/>
      <c r="P147" s="301"/>
    </row>
    <row r="148" spans="1:19" s="299" customFormat="1" x14ac:dyDescent="0.25">
      <c r="L148" s="557"/>
      <c r="M148" s="757" t="s">
        <v>618</v>
      </c>
      <c r="N148" s="757"/>
      <c r="O148" s="757" t="s">
        <v>619</v>
      </c>
      <c r="P148" s="758"/>
      <c r="Q148" s="305"/>
    </row>
    <row r="149" spans="1:19" s="299" customFormat="1" x14ac:dyDescent="0.25">
      <c r="L149" s="557"/>
      <c r="M149" s="523" t="s">
        <v>620</v>
      </c>
      <c r="N149" s="464" t="s">
        <v>621</v>
      </c>
      <c r="O149" s="464" t="s">
        <v>620</v>
      </c>
      <c r="P149" s="464" t="s">
        <v>621</v>
      </c>
      <c r="Q149" s="305"/>
    </row>
    <row r="150" spans="1:19" s="299" customFormat="1" x14ac:dyDescent="0.25">
      <c r="L150" s="556"/>
      <c r="M150" s="524">
        <v>11</v>
      </c>
      <c r="N150" s="308">
        <v>481754.33</v>
      </c>
      <c r="O150" s="309">
        <v>36</v>
      </c>
      <c r="P150" s="312">
        <v>832490.06</v>
      </c>
      <c r="Q150" s="305"/>
    </row>
    <row r="151" spans="1:19" s="299" customFormat="1" x14ac:dyDescent="0.25">
      <c r="M151" s="306"/>
      <c r="N151" s="306"/>
      <c r="O151" s="306"/>
      <c r="P151" s="306"/>
      <c r="Q151" s="305"/>
    </row>
    <row r="152" spans="1:19" s="299" customFormat="1" x14ac:dyDescent="0.25">
      <c r="M152" s="301"/>
      <c r="N152" s="301"/>
      <c r="O152" s="301"/>
      <c r="P152" s="301"/>
    </row>
  </sheetData>
  <mergeCells count="688">
    <mergeCell ref="N8:N10"/>
    <mergeCell ref="O8:O10"/>
    <mergeCell ref="Q4:Q5"/>
    <mergeCell ref="R4:R5"/>
    <mergeCell ref="G4:G5"/>
    <mergeCell ref="H4:I4"/>
    <mergeCell ref="J4:J5"/>
    <mergeCell ref="K4:L4"/>
    <mergeCell ref="M4:N4"/>
    <mergeCell ref="O4:P4"/>
    <mergeCell ref="P8:P10"/>
    <mergeCell ref="Q8:Q10"/>
    <mergeCell ref="R8:R10"/>
    <mergeCell ref="L8:L10"/>
    <mergeCell ref="M8:M10"/>
    <mergeCell ref="A4:A5"/>
    <mergeCell ref="B4:B5"/>
    <mergeCell ref="C4:C5"/>
    <mergeCell ref="D4:D5"/>
    <mergeCell ref="E4:E5"/>
    <mergeCell ref="F4:F5"/>
    <mergeCell ref="G11:G12"/>
    <mergeCell ref="J11:J12"/>
    <mergeCell ref="K11:K12"/>
    <mergeCell ref="A8:A10"/>
    <mergeCell ref="B8:B10"/>
    <mergeCell ref="C8:C10"/>
    <mergeCell ref="D8:D10"/>
    <mergeCell ref="E8:E10"/>
    <mergeCell ref="F8:F10"/>
    <mergeCell ref="G8:G10"/>
    <mergeCell ref="J8:J10"/>
    <mergeCell ref="K8:K10"/>
    <mergeCell ref="A11:A12"/>
    <mergeCell ref="B11:B12"/>
    <mergeCell ref="C11:C12"/>
    <mergeCell ref="D11:D12"/>
    <mergeCell ref="E11:E12"/>
    <mergeCell ref="F11:F12"/>
    <mergeCell ref="R11:R12"/>
    <mergeCell ref="O11:O12"/>
    <mergeCell ref="P11:P12"/>
    <mergeCell ref="Q11:Q12"/>
    <mergeCell ref="L11:L12"/>
    <mergeCell ref="M11:M12"/>
    <mergeCell ref="N11:N12"/>
    <mergeCell ref="K13:K14"/>
    <mergeCell ref="L13:L14"/>
    <mergeCell ref="M13:M14"/>
    <mergeCell ref="N13:N14"/>
    <mergeCell ref="A13:A14"/>
    <mergeCell ref="B13:B14"/>
    <mergeCell ref="C13:C14"/>
    <mergeCell ref="D13:D14"/>
    <mergeCell ref="E13:E14"/>
    <mergeCell ref="F13:F14"/>
    <mergeCell ref="A15:A16"/>
    <mergeCell ref="B15:B16"/>
    <mergeCell ref="C15:C16"/>
    <mergeCell ref="D15:D16"/>
    <mergeCell ref="E15:E16"/>
    <mergeCell ref="F15:F16"/>
    <mergeCell ref="J15:J16"/>
    <mergeCell ref="K15:K16"/>
    <mergeCell ref="O13:O14"/>
    <mergeCell ref="P13:P14"/>
    <mergeCell ref="Q13:Q14"/>
    <mergeCell ref="R13:R14"/>
    <mergeCell ref="G13:G14"/>
    <mergeCell ref="J13:J14"/>
    <mergeCell ref="G15:G16"/>
    <mergeCell ref="N18:N19"/>
    <mergeCell ref="O18:O19"/>
    <mergeCell ref="P18:P19"/>
    <mergeCell ref="Q18:Q19"/>
    <mergeCell ref="R18:R19"/>
    <mergeCell ref="N15:N16"/>
    <mergeCell ref="O15:O16"/>
    <mergeCell ref="P15:P16"/>
    <mergeCell ref="L15:L16"/>
    <mergeCell ref="M15:M16"/>
    <mergeCell ref="Q15:Q16"/>
    <mergeCell ref="R15:R16"/>
    <mergeCell ref="F18:F19"/>
    <mergeCell ref="G18:G19"/>
    <mergeCell ref="J18:J19"/>
    <mergeCell ref="K18:K19"/>
    <mergeCell ref="L18:L19"/>
    <mergeCell ref="M18:M19"/>
    <mergeCell ref="A18:A19"/>
    <mergeCell ref="B18:B19"/>
    <mergeCell ref="C18:C19"/>
    <mergeCell ref="D18:D19"/>
    <mergeCell ref="E18:E19"/>
    <mergeCell ref="A20:A22"/>
    <mergeCell ref="B20:B22"/>
    <mergeCell ref="C20:C22"/>
    <mergeCell ref="D20:D22"/>
    <mergeCell ref="E20:E22"/>
    <mergeCell ref="F20:F22"/>
    <mergeCell ref="O20:O22"/>
    <mergeCell ref="P20:P22"/>
    <mergeCell ref="Q20:Q22"/>
    <mergeCell ref="R20:R22"/>
    <mergeCell ref="G20:G22"/>
    <mergeCell ref="J20:J22"/>
    <mergeCell ref="K20:K22"/>
    <mergeCell ref="L20:L22"/>
    <mergeCell ref="M20:M22"/>
    <mergeCell ref="N20:N22"/>
    <mergeCell ref="N23:N27"/>
    <mergeCell ref="O23:O27"/>
    <mergeCell ref="P23:P27"/>
    <mergeCell ref="Q23:Q27"/>
    <mergeCell ref="R23:R27"/>
    <mergeCell ref="F23:F27"/>
    <mergeCell ref="G23:G27"/>
    <mergeCell ref="J23:J27"/>
    <mergeCell ref="K23:K27"/>
    <mergeCell ref="L23:L27"/>
    <mergeCell ref="M23:M27"/>
    <mergeCell ref="A23:A27"/>
    <mergeCell ref="B23:B27"/>
    <mergeCell ref="C23:C27"/>
    <mergeCell ref="D23:D27"/>
    <mergeCell ref="E23:E27"/>
    <mergeCell ref="A28:A30"/>
    <mergeCell ref="B28:B30"/>
    <mergeCell ref="C28:C30"/>
    <mergeCell ref="D28:D30"/>
    <mergeCell ref="E28:E30"/>
    <mergeCell ref="F28:F30"/>
    <mergeCell ref="O28:O30"/>
    <mergeCell ref="P28:P30"/>
    <mergeCell ref="Q28:Q30"/>
    <mergeCell ref="R28:R30"/>
    <mergeCell ref="G28:G30"/>
    <mergeCell ref="J28:J30"/>
    <mergeCell ref="K28:K30"/>
    <mergeCell ref="L28:L30"/>
    <mergeCell ref="M28:M30"/>
    <mergeCell ref="N28:N30"/>
    <mergeCell ref="O32:O33"/>
    <mergeCell ref="P32:P33"/>
    <mergeCell ref="Q32:Q33"/>
    <mergeCell ref="R32:R33"/>
    <mergeCell ref="L32:L33"/>
    <mergeCell ref="M32:M33"/>
    <mergeCell ref="N32:N33"/>
    <mergeCell ref="B34:B36"/>
    <mergeCell ref="C34:C36"/>
    <mergeCell ref="D34:D36"/>
    <mergeCell ref="E34:E36"/>
    <mergeCell ref="F34:F36"/>
    <mergeCell ref="G32:G33"/>
    <mergeCell ref="J32:J33"/>
    <mergeCell ref="K32:K33"/>
    <mergeCell ref="A32:A33"/>
    <mergeCell ref="B32:B33"/>
    <mergeCell ref="C32:C33"/>
    <mergeCell ref="D32:D33"/>
    <mergeCell ref="E32:E33"/>
    <mergeCell ref="F32:F33"/>
    <mergeCell ref="O34:O36"/>
    <mergeCell ref="P34:P36"/>
    <mergeCell ref="Q34:Q36"/>
    <mergeCell ref="R34:R36"/>
    <mergeCell ref="A37:A40"/>
    <mergeCell ref="B37:B40"/>
    <mergeCell ref="C37:C40"/>
    <mergeCell ref="D37:D40"/>
    <mergeCell ref="E37:E40"/>
    <mergeCell ref="F37:F40"/>
    <mergeCell ref="G34:G36"/>
    <mergeCell ref="J34:J36"/>
    <mergeCell ref="K34:K36"/>
    <mergeCell ref="L34:L36"/>
    <mergeCell ref="M34:M36"/>
    <mergeCell ref="N34:N36"/>
    <mergeCell ref="O37:O40"/>
    <mergeCell ref="P37:P40"/>
    <mergeCell ref="Q37:Q40"/>
    <mergeCell ref="R37:R40"/>
    <mergeCell ref="L37:L40"/>
    <mergeCell ref="M37:M40"/>
    <mergeCell ref="N37:N40"/>
    <mergeCell ref="A34:A36"/>
    <mergeCell ref="B41:B45"/>
    <mergeCell ref="C41:C45"/>
    <mergeCell ref="D41:D45"/>
    <mergeCell ref="E41:E45"/>
    <mergeCell ref="F41:F45"/>
    <mergeCell ref="G37:G40"/>
    <mergeCell ref="J37:J40"/>
    <mergeCell ref="K37:K40"/>
    <mergeCell ref="G46:G47"/>
    <mergeCell ref="J46:J47"/>
    <mergeCell ref="K46:K47"/>
    <mergeCell ref="O41:O45"/>
    <mergeCell ref="P41:P45"/>
    <mergeCell ref="Q41:Q45"/>
    <mergeCell ref="R41:R45"/>
    <mergeCell ref="A46:A47"/>
    <mergeCell ref="B46:B47"/>
    <mergeCell ref="C46:C47"/>
    <mergeCell ref="D46:D47"/>
    <mergeCell ref="E46:E47"/>
    <mergeCell ref="F46:F47"/>
    <mergeCell ref="G41:G45"/>
    <mergeCell ref="J41:J45"/>
    <mergeCell ref="K41:K45"/>
    <mergeCell ref="L41:L45"/>
    <mergeCell ref="M41:M45"/>
    <mergeCell ref="N41:N45"/>
    <mergeCell ref="O46:O47"/>
    <mergeCell ref="P46:P47"/>
    <mergeCell ref="Q46:Q47"/>
    <mergeCell ref="R46:R47"/>
    <mergeCell ref="L46:L47"/>
    <mergeCell ref="M46:M47"/>
    <mergeCell ref="N46:N47"/>
    <mergeCell ref="A41:A45"/>
    <mergeCell ref="P48:P49"/>
    <mergeCell ref="Q48:Q49"/>
    <mergeCell ref="R48:R49"/>
    <mergeCell ref="A50:A51"/>
    <mergeCell ref="B50:B51"/>
    <mergeCell ref="C50:C51"/>
    <mergeCell ref="D50:D51"/>
    <mergeCell ref="E50:E51"/>
    <mergeCell ref="F50:F51"/>
    <mergeCell ref="G48:G49"/>
    <mergeCell ref="J48:J49"/>
    <mergeCell ref="K48:K49"/>
    <mergeCell ref="L48:L49"/>
    <mergeCell ref="M48:M49"/>
    <mergeCell ref="N48:N49"/>
    <mergeCell ref="O50:O51"/>
    <mergeCell ref="P50:P51"/>
    <mergeCell ref="Q50:Q51"/>
    <mergeCell ref="R50:R51"/>
    <mergeCell ref="L50:L51"/>
    <mergeCell ref="M50:M51"/>
    <mergeCell ref="N50:N51"/>
    <mergeCell ref="A48:A49"/>
    <mergeCell ref="B48:B49"/>
    <mergeCell ref="C52:C53"/>
    <mergeCell ref="D52:D53"/>
    <mergeCell ref="E52:E53"/>
    <mergeCell ref="F52:F53"/>
    <mergeCell ref="G50:G51"/>
    <mergeCell ref="J50:J51"/>
    <mergeCell ref="K50:K51"/>
    <mergeCell ref="O48:O49"/>
    <mergeCell ref="C48:C49"/>
    <mergeCell ref="D48:D49"/>
    <mergeCell ref="E48:E49"/>
    <mergeCell ref="F48:F49"/>
    <mergeCell ref="O52:O53"/>
    <mergeCell ref="P52:P53"/>
    <mergeCell ref="Q52:Q53"/>
    <mergeCell ref="R52:R53"/>
    <mergeCell ref="A54:A56"/>
    <mergeCell ref="B54:B56"/>
    <mergeCell ref="C54:C56"/>
    <mergeCell ref="D54:D56"/>
    <mergeCell ref="E54:E56"/>
    <mergeCell ref="F54:F56"/>
    <mergeCell ref="G52:G53"/>
    <mergeCell ref="J52:J53"/>
    <mergeCell ref="K52:K53"/>
    <mergeCell ref="L52:L53"/>
    <mergeCell ref="M52:M53"/>
    <mergeCell ref="N52:N53"/>
    <mergeCell ref="O54:O56"/>
    <mergeCell ref="P54:P56"/>
    <mergeCell ref="Q54:Q56"/>
    <mergeCell ref="R54:R56"/>
    <mergeCell ref="L54:L56"/>
    <mergeCell ref="M54:M56"/>
    <mergeCell ref="N54:N56"/>
    <mergeCell ref="A52:A53"/>
    <mergeCell ref="B52:B53"/>
    <mergeCell ref="B57:B60"/>
    <mergeCell ref="C57:C60"/>
    <mergeCell ref="D57:D60"/>
    <mergeCell ref="E57:E60"/>
    <mergeCell ref="F57:F60"/>
    <mergeCell ref="G54:G56"/>
    <mergeCell ref="J54:J56"/>
    <mergeCell ref="K54:K56"/>
    <mergeCell ref="G61:G62"/>
    <mergeCell ref="J61:J62"/>
    <mergeCell ref="K61:K62"/>
    <mergeCell ref="O57:O60"/>
    <mergeCell ref="P57:P60"/>
    <mergeCell ref="Q57:Q60"/>
    <mergeCell ref="R57:R60"/>
    <mergeCell ref="A61:A62"/>
    <mergeCell ref="B61:B62"/>
    <mergeCell ref="C61:C62"/>
    <mergeCell ref="D61:D62"/>
    <mergeCell ref="E61:E62"/>
    <mergeCell ref="F61:F62"/>
    <mergeCell ref="G57:G60"/>
    <mergeCell ref="J57:J60"/>
    <mergeCell ref="K57:K60"/>
    <mergeCell ref="L57:L60"/>
    <mergeCell ref="M57:M60"/>
    <mergeCell ref="N57:N60"/>
    <mergeCell ref="O61:O62"/>
    <mergeCell ref="P61:P62"/>
    <mergeCell ref="Q61:Q62"/>
    <mergeCell ref="R61:R62"/>
    <mergeCell ref="L61:L62"/>
    <mergeCell ref="M61:M62"/>
    <mergeCell ref="N61:N62"/>
    <mergeCell ref="A57:A60"/>
    <mergeCell ref="P63:P64"/>
    <mergeCell ref="Q63:Q64"/>
    <mergeCell ref="R63:R64"/>
    <mergeCell ref="A65:A66"/>
    <mergeCell ref="B65:B66"/>
    <mergeCell ref="C65:C66"/>
    <mergeCell ref="D65:D66"/>
    <mergeCell ref="E65:E66"/>
    <mergeCell ref="F65:F66"/>
    <mergeCell ref="G63:G64"/>
    <mergeCell ref="J63:J64"/>
    <mergeCell ref="K63:K64"/>
    <mergeCell ref="L63:L64"/>
    <mergeCell ref="M63:M64"/>
    <mergeCell ref="N63:N64"/>
    <mergeCell ref="O65:O66"/>
    <mergeCell ref="P65:P66"/>
    <mergeCell ref="Q65:Q66"/>
    <mergeCell ref="R65:R66"/>
    <mergeCell ref="L65:L66"/>
    <mergeCell ref="M65:M66"/>
    <mergeCell ref="N65:N66"/>
    <mergeCell ref="A63:A64"/>
    <mergeCell ref="B63:B64"/>
    <mergeCell ref="C67:C74"/>
    <mergeCell ref="D67:D74"/>
    <mergeCell ref="E67:E74"/>
    <mergeCell ref="F67:F74"/>
    <mergeCell ref="G65:G66"/>
    <mergeCell ref="J65:J66"/>
    <mergeCell ref="K65:K66"/>
    <mergeCell ref="O63:O64"/>
    <mergeCell ref="C63:C64"/>
    <mergeCell ref="D63:D64"/>
    <mergeCell ref="E63:E64"/>
    <mergeCell ref="F63:F64"/>
    <mergeCell ref="O67:O74"/>
    <mergeCell ref="P67:P74"/>
    <mergeCell ref="Q67:Q74"/>
    <mergeCell ref="R67:R74"/>
    <mergeCell ref="A75:A79"/>
    <mergeCell ref="B75:B79"/>
    <mergeCell ref="C75:C79"/>
    <mergeCell ref="D75:D79"/>
    <mergeCell ref="E75:E79"/>
    <mergeCell ref="F75:F79"/>
    <mergeCell ref="G67:G74"/>
    <mergeCell ref="J67:J74"/>
    <mergeCell ref="K67:K74"/>
    <mergeCell ref="L67:L74"/>
    <mergeCell ref="M67:M74"/>
    <mergeCell ref="N67:N74"/>
    <mergeCell ref="O75:O79"/>
    <mergeCell ref="P75:P79"/>
    <mergeCell ref="Q75:Q79"/>
    <mergeCell ref="R75:R79"/>
    <mergeCell ref="L75:L79"/>
    <mergeCell ref="M75:M79"/>
    <mergeCell ref="N75:N79"/>
    <mergeCell ref="A67:A74"/>
    <mergeCell ref="B67:B74"/>
    <mergeCell ref="B81:B87"/>
    <mergeCell ref="C81:C87"/>
    <mergeCell ref="D81:D87"/>
    <mergeCell ref="E81:E87"/>
    <mergeCell ref="F81:F87"/>
    <mergeCell ref="G75:G79"/>
    <mergeCell ref="J75:J79"/>
    <mergeCell ref="K75:K79"/>
    <mergeCell ref="G88:G90"/>
    <mergeCell ref="J88:J90"/>
    <mergeCell ref="K88:K90"/>
    <mergeCell ref="O81:O87"/>
    <mergeCell ref="P81:P87"/>
    <mergeCell ref="Q81:Q87"/>
    <mergeCell ref="R81:R87"/>
    <mergeCell ref="A88:A90"/>
    <mergeCell ref="B88:B90"/>
    <mergeCell ref="C88:C90"/>
    <mergeCell ref="D88:D90"/>
    <mergeCell ref="E88:E90"/>
    <mergeCell ref="F88:F90"/>
    <mergeCell ref="G81:G87"/>
    <mergeCell ref="J81:J87"/>
    <mergeCell ref="K81:K87"/>
    <mergeCell ref="L81:L87"/>
    <mergeCell ref="M81:M87"/>
    <mergeCell ref="N81:N87"/>
    <mergeCell ref="O88:O90"/>
    <mergeCell ref="P88:P90"/>
    <mergeCell ref="Q88:Q90"/>
    <mergeCell ref="R88:R90"/>
    <mergeCell ref="L88:L90"/>
    <mergeCell ref="M88:M90"/>
    <mergeCell ref="N88:N90"/>
    <mergeCell ref="A81:A87"/>
    <mergeCell ref="P91:P94"/>
    <mergeCell ref="Q91:Q94"/>
    <mergeCell ref="R91:R94"/>
    <mergeCell ref="A95:A103"/>
    <mergeCell ref="B95:B103"/>
    <mergeCell ref="C95:C103"/>
    <mergeCell ref="D95:D103"/>
    <mergeCell ref="E95:E103"/>
    <mergeCell ref="F95:F103"/>
    <mergeCell ref="G91:G94"/>
    <mergeCell ref="J91:J94"/>
    <mergeCell ref="K91:K94"/>
    <mergeCell ref="L91:L94"/>
    <mergeCell ref="M91:M94"/>
    <mergeCell ref="N91:N94"/>
    <mergeCell ref="O95:O103"/>
    <mergeCell ref="P95:P103"/>
    <mergeCell ref="Q95:Q103"/>
    <mergeCell ref="R95:R103"/>
    <mergeCell ref="L95:L103"/>
    <mergeCell ref="M95:M103"/>
    <mergeCell ref="N95:N103"/>
    <mergeCell ref="A91:A94"/>
    <mergeCell ref="B91:B94"/>
    <mergeCell ref="C104:C105"/>
    <mergeCell ref="D104:D105"/>
    <mergeCell ref="E104:E105"/>
    <mergeCell ref="F104:F105"/>
    <mergeCell ref="G95:G103"/>
    <mergeCell ref="J95:J103"/>
    <mergeCell ref="K95:K103"/>
    <mergeCell ref="O91:O94"/>
    <mergeCell ref="C91:C94"/>
    <mergeCell ref="D91:D94"/>
    <mergeCell ref="E91:E94"/>
    <mergeCell ref="F91:F94"/>
    <mergeCell ref="O104:O105"/>
    <mergeCell ref="P104:P105"/>
    <mergeCell ref="Q104:Q105"/>
    <mergeCell ref="R104:R105"/>
    <mergeCell ref="A106:A107"/>
    <mergeCell ref="B106:B107"/>
    <mergeCell ref="C106:C107"/>
    <mergeCell ref="D106:D107"/>
    <mergeCell ref="E106:E107"/>
    <mergeCell ref="F106:F107"/>
    <mergeCell ref="G104:G105"/>
    <mergeCell ref="J104:J105"/>
    <mergeCell ref="K104:K105"/>
    <mergeCell ref="L104:L105"/>
    <mergeCell ref="M104:M105"/>
    <mergeCell ref="N104:N105"/>
    <mergeCell ref="O106:O107"/>
    <mergeCell ref="P106:P107"/>
    <mergeCell ref="Q106:Q107"/>
    <mergeCell ref="R106:R107"/>
    <mergeCell ref="L106:L107"/>
    <mergeCell ref="M106:M107"/>
    <mergeCell ref="N106:N107"/>
    <mergeCell ref="A104:A105"/>
    <mergeCell ref="B104:B105"/>
    <mergeCell ref="B108:B109"/>
    <mergeCell ref="C108:C109"/>
    <mergeCell ref="D108:D109"/>
    <mergeCell ref="E108:E109"/>
    <mergeCell ref="F108:F109"/>
    <mergeCell ref="G106:G107"/>
    <mergeCell ref="J106:J107"/>
    <mergeCell ref="K106:K107"/>
    <mergeCell ref="G110:G112"/>
    <mergeCell ref="J110:J112"/>
    <mergeCell ref="K110:K112"/>
    <mergeCell ref="O108:O109"/>
    <mergeCell ref="P108:P109"/>
    <mergeCell ref="Q108:Q109"/>
    <mergeCell ref="R108:R109"/>
    <mergeCell ref="A110:A112"/>
    <mergeCell ref="B110:B112"/>
    <mergeCell ref="C110:C112"/>
    <mergeCell ref="D110:D112"/>
    <mergeCell ref="E110:E112"/>
    <mergeCell ref="F110:F112"/>
    <mergeCell ref="G108:G109"/>
    <mergeCell ref="J108:J109"/>
    <mergeCell ref="K108:K109"/>
    <mergeCell ref="L108:L109"/>
    <mergeCell ref="M108:M109"/>
    <mergeCell ref="N108:N109"/>
    <mergeCell ref="O110:O112"/>
    <mergeCell ref="P110:P112"/>
    <mergeCell ref="Q110:Q112"/>
    <mergeCell ref="R110:R112"/>
    <mergeCell ref="L110:L112"/>
    <mergeCell ref="M110:M112"/>
    <mergeCell ref="N110:N112"/>
    <mergeCell ref="A108:A109"/>
    <mergeCell ref="P113:P116"/>
    <mergeCell ref="Q113:Q116"/>
    <mergeCell ref="R113:R116"/>
    <mergeCell ref="A118:A119"/>
    <mergeCell ref="B118:B119"/>
    <mergeCell ref="C118:C119"/>
    <mergeCell ref="D118:D119"/>
    <mergeCell ref="E118:E119"/>
    <mergeCell ref="F118:F119"/>
    <mergeCell ref="G113:G116"/>
    <mergeCell ref="J113:J116"/>
    <mergeCell ref="K113:K116"/>
    <mergeCell ref="L113:L116"/>
    <mergeCell ref="M113:M116"/>
    <mergeCell ref="N113:N116"/>
    <mergeCell ref="O118:O119"/>
    <mergeCell ref="P118:P119"/>
    <mergeCell ref="Q118:Q119"/>
    <mergeCell ref="R118:R119"/>
    <mergeCell ref="L118:L119"/>
    <mergeCell ref="M118:M119"/>
    <mergeCell ref="N118:N119"/>
    <mergeCell ref="A113:A116"/>
    <mergeCell ref="B113:B116"/>
    <mergeCell ref="C120:C121"/>
    <mergeCell ref="D120:D121"/>
    <mergeCell ref="E120:E121"/>
    <mergeCell ref="F120:F121"/>
    <mergeCell ref="G118:G119"/>
    <mergeCell ref="J118:J119"/>
    <mergeCell ref="K118:K119"/>
    <mergeCell ref="O113:O116"/>
    <mergeCell ref="C113:C116"/>
    <mergeCell ref="D113:D116"/>
    <mergeCell ref="E113:E116"/>
    <mergeCell ref="F113:F116"/>
    <mergeCell ref="O120:O121"/>
    <mergeCell ref="P120:P121"/>
    <mergeCell ref="Q120:Q121"/>
    <mergeCell ref="R120:R121"/>
    <mergeCell ref="A122:A123"/>
    <mergeCell ref="B122:B123"/>
    <mergeCell ref="C122:C123"/>
    <mergeCell ref="D122:D123"/>
    <mergeCell ref="E122:E123"/>
    <mergeCell ref="F122:F123"/>
    <mergeCell ref="G120:G121"/>
    <mergeCell ref="J120:J121"/>
    <mergeCell ref="K120:K121"/>
    <mergeCell ref="L120:L121"/>
    <mergeCell ref="M120:M121"/>
    <mergeCell ref="N120:N121"/>
    <mergeCell ref="O122:O123"/>
    <mergeCell ref="P122:P123"/>
    <mergeCell ref="Q122:Q123"/>
    <mergeCell ref="R122:R123"/>
    <mergeCell ref="L122:L123"/>
    <mergeCell ref="M122:M123"/>
    <mergeCell ref="N122:N123"/>
    <mergeCell ref="A120:A121"/>
    <mergeCell ref="B120:B121"/>
    <mergeCell ref="B124:B127"/>
    <mergeCell ref="C124:C127"/>
    <mergeCell ref="D124:D127"/>
    <mergeCell ref="E124:E127"/>
    <mergeCell ref="F124:F127"/>
    <mergeCell ref="G122:G123"/>
    <mergeCell ref="J122:J123"/>
    <mergeCell ref="K122:K123"/>
    <mergeCell ref="G128:G130"/>
    <mergeCell ref="J128:J130"/>
    <mergeCell ref="K128:K130"/>
    <mergeCell ref="O124:O127"/>
    <mergeCell ref="P124:P127"/>
    <mergeCell ref="Q124:Q127"/>
    <mergeCell ref="R124:R127"/>
    <mergeCell ref="A128:A130"/>
    <mergeCell ref="B128:B130"/>
    <mergeCell ref="C128:C130"/>
    <mergeCell ref="D128:D130"/>
    <mergeCell ref="E128:E130"/>
    <mergeCell ref="F128:F130"/>
    <mergeCell ref="G124:G127"/>
    <mergeCell ref="J124:J127"/>
    <mergeCell ref="K124:K127"/>
    <mergeCell ref="L124:L127"/>
    <mergeCell ref="M124:M127"/>
    <mergeCell ref="N124:N127"/>
    <mergeCell ref="O128:O130"/>
    <mergeCell ref="P128:P130"/>
    <mergeCell ref="Q128:Q130"/>
    <mergeCell ref="R128:R130"/>
    <mergeCell ref="L128:L130"/>
    <mergeCell ref="M128:M130"/>
    <mergeCell ref="N128:N130"/>
    <mergeCell ref="A124:A127"/>
    <mergeCell ref="P131:P132"/>
    <mergeCell ref="Q131:Q132"/>
    <mergeCell ref="R131:R132"/>
    <mergeCell ref="A133:A137"/>
    <mergeCell ref="B133:B137"/>
    <mergeCell ref="C133:C137"/>
    <mergeCell ref="D133:D137"/>
    <mergeCell ref="E133:E137"/>
    <mergeCell ref="F133:F137"/>
    <mergeCell ref="G131:G132"/>
    <mergeCell ref="J131:J132"/>
    <mergeCell ref="K131:K132"/>
    <mergeCell ref="L131:L132"/>
    <mergeCell ref="M131:M132"/>
    <mergeCell ref="N131:N132"/>
    <mergeCell ref="O133:O137"/>
    <mergeCell ref="P133:P137"/>
    <mergeCell ref="Q133:Q137"/>
    <mergeCell ref="R133:R137"/>
    <mergeCell ref="L133:L137"/>
    <mergeCell ref="M133:M137"/>
    <mergeCell ref="N133:N137"/>
    <mergeCell ref="A131:A132"/>
    <mergeCell ref="B131:B132"/>
    <mergeCell ref="C138:C139"/>
    <mergeCell ref="D138:D139"/>
    <mergeCell ref="E138:E139"/>
    <mergeCell ref="F138:F139"/>
    <mergeCell ref="G133:G137"/>
    <mergeCell ref="J133:J137"/>
    <mergeCell ref="K133:K137"/>
    <mergeCell ref="O131:O132"/>
    <mergeCell ref="C131:C132"/>
    <mergeCell ref="D131:D132"/>
    <mergeCell ref="E131:E132"/>
    <mergeCell ref="F131:F132"/>
    <mergeCell ref="O138:O139"/>
    <mergeCell ref="P138:P139"/>
    <mergeCell ref="Q138:Q139"/>
    <mergeCell ref="R138:R139"/>
    <mergeCell ref="A140:A142"/>
    <mergeCell ref="B140:B142"/>
    <mergeCell ref="C140:C142"/>
    <mergeCell ref="D140:D142"/>
    <mergeCell ref="E140:E142"/>
    <mergeCell ref="F140:F142"/>
    <mergeCell ref="G138:G139"/>
    <mergeCell ref="J138:J139"/>
    <mergeCell ref="K138:K139"/>
    <mergeCell ref="L138:L139"/>
    <mergeCell ref="M138:M139"/>
    <mergeCell ref="N138:N139"/>
    <mergeCell ref="O140:O142"/>
    <mergeCell ref="P140:P142"/>
    <mergeCell ref="Q140:Q142"/>
    <mergeCell ref="R140:R142"/>
    <mergeCell ref="L140:L142"/>
    <mergeCell ref="M140:M142"/>
    <mergeCell ref="N140:N142"/>
    <mergeCell ref="A138:A139"/>
    <mergeCell ref="B138:B139"/>
    <mergeCell ref="A143:A146"/>
    <mergeCell ref="B143:B146"/>
    <mergeCell ref="C143:C146"/>
    <mergeCell ref="D143:D146"/>
    <mergeCell ref="E143:E146"/>
    <mergeCell ref="F143:F146"/>
    <mergeCell ref="G140:G142"/>
    <mergeCell ref="J140:J142"/>
    <mergeCell ref="K140:K142"/>
    <mergeCell ref="O143:O146"/>
    <mergeCell ref="P143:P146"/>
    <mergeCell ref="Q143:Q146"/>
    <mergeCell ref="R143:R146"/>
    <mergeCell ref="M148:N148"/>
    <mergeCell ref="O148:P148"/>
    <mergeCell ref="G143:G146"/>
    <mergeCell ref="J143:J146"/>
    <mergeCell ref="K143:K146"/>
    <mergeCell ref="L143:L146"/>
    <mergeCell ref="M143:M146"/>
    <mergeCell ref="N143:N146"/>
  </mergeCells>
  <pageMargins left="0.7" right="0.7" top="0.75" bottom="0.75" header="0.3" footer="0.3"/>
  <pageSetup paperSize="9"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67"/>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0.28515625" customWidth="1"/>
    <col min="7" max="7" width="35.7109375" customWidth="1"/>
    <col min="8" max="8" width="19.28515625" customWidth="1"/>
    <col min="9" max="9" width="10.42578125" customWidth="1"/>
    <col min="10" max="10" width="33.85546875" customWidth="1"/>
    <col min="11" max="11" width="8.85546875" customWidth="1"/>
    <col min="12" max="12" width="14.5703125" customWidth="1"/>
    <col min="13" max="14" width="11.7109375" customWidth="1"/>
    <col min="15" max="16" width="12.5703125" customWidth="1"/>
    <col min="17" max="17" width="20.140625" customWidth="1"/>
    <col min="18" max="18" width="1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00" t="s">
        <v>3460</v>
      </c>
    </row>
    <row r="4" spans="1:19" s="303" customFormat="1" ht="39" customHeight="1" x14ac:dyDescent="0.2">
      <c r="A4" s="906" t="s">
        <v>1695</v>
      </c>
      <c r="B4" s="908" t="s">
        <v>1</v>
      </c>
      <c r="C4" s="908" t="s">
        <v>2</v>
      </c>
      <c r="D4" s="908" t="s">
        <v>3</v>
      </c>
      <c r="E4" s="906" t="s">
        <v>4</v>
      </c>
      <c r="F4" s="906" t="s">
        <v>5</v>
      </c>
      <c r="G4" s="906" t="s">
        <v>6</v>
      </c>
      <c r="H4" s="910" t="s">
        <v>7</v>
      </c>
      <c r="I4" s="910"/>
      <c r="J4" s="906" t="s">
        <v>8</v>
      </c>
      <c r="K4" s="911" t="s">
        <v>9</v>
      </c>
      <c r="L4" s="912"/>
      <c r="M4" s="913" t="s">
        <v>10</v>
      </c>
      <c r="N4" s="913"/>
      <c r="O4" s="913" t="s">
        <v>11</v>
      </c>
      <c r="P4" s="913"/>
      <c r="Q4" s="906" t="s">
        <v>12</v>
      </c>
      <c r="R4" s="908" t="s">
        <v>13</v>
      </c>
      <c r="S4" s="302"/>
    </row>
    <row r="5" spans="1:19" s="303" customFormat="1" ht="18.75" customHeight="1" x14ac:dyDescent="0.2">
      <c r="A5" s="907"/>
      <c r="B5" s="909"/>
      <c r="C5" s="909"/>
      <c r="D5" s="909"/>
      <c r="E5" s="907"/>
      <c r="F5" s="907"/>
      <c r="G5" s="907"/>
      <c r="H5" s="474" t="s">
        <v>14</v>
      </c>
      <c r="I5" s="474" t="s">
        <v>15</v>
      </c>
      <c r="J5" s="907"/>
      <c r="K5" s="475">
        <v>2018</v>
      </c>
      <c r="L5" s="475">
        <v>2019</v>
      </c>
      <c r="M5" s="476">
        <v>2018</v>
      </c>
      <c r="N5" s="476">
        <v>2019</v>
      </c>
      <c r="O5" s="476">
        <v>2018</v>
      </c>
      <c r="P5" s="476">
        <v>2019</v>
      </c>
      <c r="Q5" s="907"/>
      <c r="R5" s="909"/>
      <c r="S5" s="302"/>
    </row>
    <row r="6" spans="1:19" s="303" customFormat="1" ht="15.75" customHeight="1" x14ac:dyDescent="0.2">
      <c r="A6" s="477" t="s">
        <v>16</v>
      </c>
      <c r="B6" s="474" t="s">
        <v>17</v>
      </c>
      <c r="C6" s="474" t="s">
        <v>18</v>
      </c>
      <c r="D6" s="474" t="s">
        <v>19</v>
      </c>
      <c r="E6" s="477" t="s">
        <v>20</v>
      </c>
      <c r="F6" s="477" t="s">
        <v>21</v>
      </c>
      <c r="G6" s="477" t="s">
        <v>22</v>
      </c>
      <c r="H6" s="474" t="s">
        <v>23</v>
      </c>
      <c r="I6" s="474" t="s">
        <v>24</v>
      </c>
      <c r="J6" s="477" t="s">
        <v>25</v>
      </c>
      <c r="K6" s="475" t="s">
        <v>26</v>
      </c>
      <c r="L6" s="475" t="s">
        <v>27</v>
      </c>
      <c r="M6" s="478" t="s">
        <v>28</v>
      </c>
      <c r="N6" s="478" t="s">
        <v>29</v>
      </c>
      <c r="O6" s="478" t="s">
        <v>30</v>
      </c>
      <c r="P6" s="478" t="s">
        <v>31</v>
      </c>
      <c r="Q6" s="477" t="s">
        <v>32</v>
      </c>
      <c r="R6" s="474" t="s">
        <v>33</v>
      </c>
      <c r="S6" s="302"/>
    </row>
    <row r="7" spans="1:19" s="11" customFormat="1" ht="25.5" customHeight="1" x14ac:dyDescent="0.25">
      <c r="A7" s="898">
        <v>1</v>
      </c>
      <c r="B7" s="900" t="s">
        <v>702</v>
      </c>
      <c r="C7" s="902">
        <v>5</v>
      </c>
      <c r="D7" s="902">
        <v>4</v>
      </c>
      <c r="E7" s="904" t="s">
        <v>1696</v>
      </c>
      <c r="F7" s="904" t="s">
        <v>1702</v>
      </c>
      <c r="G7" s="896" t="s">
        <v>1697</v>
      </c>
      <c r="H7" s="558" t="s">
        <v>1319</v>
      </c>
      <c r="I7" s="559" t="s">
        <v>82</v>
      </c>
      <c r="J7" s="896" t="s">
        <v>1698</v>
      </c>
      <c r="K7" s="892" t="s">
        <v>466</v>
      </c>
      <c r="L7" s="892" t="s">
        <v>153</v>
      </c>
      <c r="M7" s="894">
        <v>50000</v>
      </c>
      <c r="N7" s="892"/>
      <c r="O7" s="894">
        <v>50000</v>
      </c>
      <c r="P7" s="892"/>
      <c r="Q7" s="896" t="s">
        <v>1700</v>
      </c>
      <c r="R7" s="896" t="s">
        <v>1701</v>
      </c>
      <c r="S7" s="10"/>
    </row>
    <row r="8" spans="1:19" s="11" customFormat="1" ht="38.25" customHeight="1" x14ac:dyDescent="0.25">
      <c r="A8" s="899"/>
      <c r="B8" s="901"/>
      <c r="C8" s="903"/>
      <c r="D8" s="903"/>
      <c r="E8" s="905"/>
      <c r="F8" s="905"/>
      <c r="G8" s="897"/>
      <c r="H8" s="558" t="s">
        <v>615</v>
      </c>
      <c r="I8" s="559" t="s">
        <v>200</v>
      </c>
      <c r="J8" s="897"/>
      <c r="K8" s="893"/>
      <c r="L8" s="893"/>
      <c r="M8" s="895"/>
      <c r="N8" s="893"/>
      <c r="O8" s="895"/>
      <c r="P8" s="893"/>
      <c r="Q8" s="897"/>
      <c r="R8" s="897"/>
      <c r="S8" s="10"/>
    </row>
    <row r="9" spans="1:19" s="11" customFormat="1" ht="146.25" customHeight="1" x14ac:dyDescent="0.25">
      <c r="A9" s="539">
        <v>2</v>
      </c>
      <c r="B9" s="539" t="s">
        <v>702</v>
      </c>
      <c r="C9" s="539">
        <v>1</v>
      </c>
      <c r="D9" s="533">
        <v>6</v>
      </c>
      <c r="E9" s="560" t="s">
        <v>1703</v>
      </c>
      <c r="F9" s="560" t="s">
        <v>1704</v>
      </c>
      <c r="G9" s="533" t="s">
        <v>1705</v>
      </c>
      <c r="H9" s="533" t="s">
        <v>1706</v>
      </c>
      <c r="I9" s="533">
        <v>2</v>
      </c>
      <c r="J9" s="533" t="s">
        <v>1707</v>
      </c>
      <c r="K9" s="558" t="s">
        <v>1699</v>
      </c>
      <c r="L9" s="558" t="s">
        <v>153</v>
      </c>
      <c r="M9" s="561">
        <v>68000</v>
      </c>
      <c r="N9" s="558"/>
      <c r="O9" s="561">
        <v>68000</v>
      </c>
      <c r="P9" s="558"/>
      <c r="Q9" s="533" t="s">
        <v>1700</v>
      </c>
      <c r="R9" s="533" t="s">
        <v>1701</v>
      </c>
      <c r="S9" s="10"/>
    </row>
    <row r="10" spans="1:19" s="304" customFormat="1" ht="191.25" customHeight="1" x14ac:dyDescent="0.25">
      <c r="A10" s="137">
        <v>3</v>
      </c>
      <c r="B10" s="144" t="s">
        <v>702</v>
      </c>
      <c r="C10" s="144" t="s">
        <v>856</v>
      </c>
      <c r="D10" s="138">
        <v>10</v>
      </c>
      <c r="E10" s="145" t="s">
        <v>1708</v>
      </c>
      <c r="F10" s="145" t="s">
        <v>1709</v>
      </c>
      <c r="G10" s="138" t="s">
        <v>1710</v>
      </c>
      <c r="H10" s="336" t="s">
        <v>1711</v>
      </c>
      <c r="I10" s="337" t="s">
        <v>1712</v>
      </c>
      <c r="J10" s="138" t="s">
        <v>1713</v>
      </c>
      <c r="K10" s="142" t="s">
        <v>1699</v>
      </c>
      <c r="L10" s="142" t="s">
        <v>153</v>
      </c>
      <c r="M10" s="146">
        <v>25000</v>
      </c>
      <c r="N10" s="142"/>
      <c r="O10" s="146">
        <v>25000</v>
      </c>
      <c r="P10" s="142"/>
      <c r="Q10" s="338" t="s">
        <v>1700</v>
      </c>
      <c r="R10" s="338" t="s">
        <v>1701</v>
      </c>
      <c r="S10" s="317"/>
    </row>
    <row r="11" spans="1:19" s="11" customFormat="1" ht="165.75" x14ac:dyDescent="0.25">
      <c r="A11" s="539">
        <v>4</v>
      </c>
      <c r="B11" s="539" t="s">
        <v>105</v>
      </c>
      <c r="C11" s="539">
        <v>5</v>
      </c>
      <c r="D11" s="533">
        <v>11</v>
      </c>
      <c r="E11" s="560" t="s">
        <v>1714</v>
      </c>
      <c r="F11" s="560" t="s">
        <v>1715</v>
      </c>
      <c r="G11" s="533" t="s">
        <v>1716</v>
      </c>
      <c r="H11" s="533" t="s">
        <v>1389</v>
      </c>
      <c r="I11" s="559" t="s">
        <v>38</v>
      </c>
      <c r="J11" s="533" t="s">
        <v>3437</v>
      </c>
      <c r="K11" s="558" t="s">
        <v>1699</v>
      </c>
      <c r="L11" s="558" t="s">
        <v>153</v>
      </c>
      <c r="M11" s="561">
        <v>12000</v>
      </c>
      <c r="N11" s="558"/>
      <c r="O11" s="561">
        <v>12000</v>
      </c>
      <c r="P11" s="558"/>
      <c r="Q11" s="533" t="s">
        <v>1700</v>
      </c>
      <c r="R11" s="533" t="s">
        <v>1701</v>
      </c>
      <c r="S11" s="10"/>
    </row>
    <row r="12" spans="1:19" s="304" customFormat="1" ht="165.75" x14ac:dyDescent="0.25">
      <c r="A12" s="137">
        <v>5</v>
      </c>
      <c r="B12" s="144" t="s">
        <v>105</v>
      </c>
      <c r="C12" s="144">
        <v>1</v>
      </c>
      <c r="D12" s="138">
        <v>6</v>
      </c>
      <c r="E12" s="145" t="s">
        <v>1717</v>
      </c>
      <c r="F12" s="145" t="s">
        <v>1718</v>
      </c>
      <c r="G12" s="138" t="s">
        <v>1719</v>
      </c>
      <c r="H12" s="142" t="s">
        <v>1720</v>
      </c>
      <c r="I12" s="141" t="s">
        <v>38</v>
      </c>
      <c r="J12" s="138" t="s">
        <v>1721</v>
      </c>
      <c r="K12" s="142" t="s">
        <v>1699</v>
      </c>
      <c r="L12" s="142" t="s">
        <v>153</v>
      </c>
      <c r="M12" s="146">
        <v>9000</v>
      </c>
      <c r="N12" s="142"/>
      <c r="O12" s="146">
        <v>9000</v>
      </c>
      <c r="P12" s="142"/>
      <c r="Q12" s="138" t="s">
        <v>1700</v>
      </c>
      <c r="R12" s="138" t="s">
        <v>1701</v>
      </c>
      <c r="S12" s="317"/>
    </row>
    <row r="13" spans="1:19" s="304" customFormat="1" ht="70.5" customHeight="1" x14ac:dyDescent="0.25">
      <c r="A13" s="850">
        <v>6</v>
      </c>
      <c r="B13" s="850" t="s">
        <v>702</v>
      </c>
      <c r="C13" s="850">
        <v>1</v>
      </c>
      <c r="D13" s="848">
        <v>6</v>
      </c>
      <c r="E13" s="846" t="s">
        <v>1722</v>
      </c>
      <c r="F13" s="846" t="s">
        <v>1723</v>
      </c>
      <c r="G13" s="848" t="s">
        <v>1724</v>
      </c>
      <c r="H13" s="138" t="s">
        <v>1725</v>
      </c>
      <c r="I13" s="141" t="s">
        <v>38</v>
      </c>
      <c r="J13" s="848" t="s">
        <v>1726</v>
      </c>
      <c r="K13" s="884" t="s">
        <v>1699</v>
      </c>
      <c r="L13" s="884" t="s">
        <v>153</v>
      </c>
      <c r="M13" s="887">
        <v>25500</v>
      </c>
      <c r="N13" s="884"/>
      <c r="O13" s="887">
        <v>25500</v>
      </c>
      <c r="P13" s="884"/>
      <c r="Q13" s="848" t="s">
        <v>1700</v>
      </c>
      <c r="R13" s="848" t="s">
        <v>1701</v>
      </c>
      <c r="S13" s="317"/>
    </row>
    <row r="14" spans="1:19" s="304" customFormat="1" ht="46.5" customHeight="1" x14ac:dyDescent="0.25">
      <c r="A14" s="851"/>
      <c r="B14" s="851"/>
      <c r="C14" s="851"/>
      <c r="D14" s="849"/>
      <c r="E14" s="847"/>
      <c r="F14" s="847"/>
      <c r="G14" s="849"/>
      <c r="H14" s="138" t="s">
        <v>1727</v>
      </c>
      <c r="I14" s="141" t="s">
        <v>38</v>
      </c>
      <c r="J14" s="849"/>
      <c r="K14" s="886"/>
      <c r="L14" s="886"/>
      <c r="M14" s="888"/>
      <c r="N14" s="886"/>
      <c r="O14" s="888"/>
      <c r="P14" s="886"/>
      <c r="Q14" s="849"/>
      <c r="R14" s="849"/>
      <c r="S14" s="317"/>
    </row>
    <row r="15" spans="1:19" s="11" customFormat="1" ht="150.75" customHeight="1" x14ac:dyDescent="0.25">
      <c r="A15" s="562">
        <v>7</v>
      </c>
      <c r="B15" s="539" t="s">
        <v>99</v>
      </c>
      <c r="C15" s="539">
        <v>1</v>
      </c>
      <c r="D15" s="533">
        <v>6</v>
      </c>
      <c r="E15" s="560" t="s">
        <v>1731</v>
      </c>
      <c r="F15" s="560" t="s">
        <v>1728</v>
      </c>
      <c r="G15" s="533" t="s">
        <v>1719</v>
      </c>
      <c r="H15" s="558" t="s">
        <v>1729</v>
      </c>
      <c r="I15" s="559" t="s">
        <v>1513</v>
      </c>
      <c r="J15" s="533" t="s">
        <v>1730</v>
      </c>
      <c r="K15" s="558" t="s">
        <v>1699</v>
      </c>
      <c r="L15" s="558" t="s">
        <v>153</v>
      </c>
      <c r="M15" s="561">
        <v>42500</v>
      </c>
      <c r="N15" s="558"/>
      <c r="O15" s="561">
        <v>42500</v>
      </c>
      <c r="P15" s="558"/>
      <c r="Q15" s="533" t="s">
        <v>1700</v>
      </c>
      <c r="R15" s="533" t="s">
        <v>1701</v>
      </c>
      <c r="S15" s="10"/>
    </row>
    <row r="16" spans="1:19" s="304" customFormat="1" ht="78.75" customHeight="1" x14ac:dyDescent="0.25">
      <c r="A16" s="850">
        <v>8</v>
      </c>
      <c r="B16" s="850" t="s">
        <v>702</v>
      </c>
      <c r="C16" s="850">
        <v>1</v>
      </c>
      <c r="D16" s="848">
        <v>6</v>
      </c>
      <c r="E16" s="846" t="s">
        <v>1732</v>
      </c>
      <c r="F16" s="846" t="s">
        <v>1733</v>
      </c>
      <c r="G16" s="848" t="s">
        <v>472</v>
      </c>
      <c r="H16" s="138" t="s">
        <v>63</v>
      </c>
      <c r="I16" s="141" t="s">
        <v>38</v>
      </c>
      <c r="J16" s="848" t="s">
        <v>1734</v>
      </c>
      <c r="K16" s="884" t="s">
        <v>1699</v>
      </c>
      <c r="L16" s="884" t="s">
        <v>153</v>
      </c>
      <c r="M16" s="887">
        <v>15000</v>
      </c>
      <c r="N16" s="884"/>
      <c r="O16" s="887">
        <v>15000</v>
      </c>
      <c r="P16" s="884"/>
      <c r="Q16" s="848" t="s">
        <v>1700</v>
      </c>
      <c r="R16" s="848" t="s">
        <v>1701</v>
      </c>
      <c r="S16" s="317"/>
    </row>
    <row r="17" spans="1:19" s="304" customFormat="1" ht="36" customHeight="1" x14ac:dyDescent="0.25">
      <c r="A17" s="851"/>
      <c r="B17" s="851"/>
      <c r="C17" s="851"/>
      <c r="D17" s="849"/>
      <c r="E17" s="847"/>
      <c r="F17" s="847"/>
      <c r="G17" s="849"/>
      <c r="H17" s="138" t="s">
        <v>109</v>
      </c>
      <c r="I17" s="141" t="s">
        <v>1513</v>
      </c>
      <c r="J17" s="849"/>
      <c r="K17" s="886"/>
      <c r="L17" s="886"/>
      <c r="M17" s="888"/>
      <c r="N17" s="886"/>
      <c r="O17" s="888"/>
      <c r="P17" s="886"/>
      <c r="Q17" s="849"/>
      <c r="R17" s="849"/>
      <c r="S17" s="317"/>
    </row>
    <row r="18" spans="1:19" s="341" customFormat="1" ht="23.25" customHeight="1" x14ac:dyDescent="0.2">
      <c r="A18" s="866">
        <v>9</v>
      </c>
      <c r="B18" s="869" t="s">
        <v>687</v>
      </c>
      <c r="C18" s="872">
        <v>5</v>
      </c>
      <c r="D18" s="872">
        <v>4</v>
      </c>
      <c r="E18" s="848" t="s">
        <v>1735</v>
      </c>
      <c r="F18" s="889" t="s">
        <v>1736</v>
      </c>
      <c r="G18" s="848" t="s">
        <v>1737</v>
      </c>
      <c r="H18" s="339" t="s">
        <v>224</v>
      </c>
      <c r="I18" s="339">
        <v>3</v>
      </c>
      <c r="J18" s="875" t="s">
        <v>1738</v>
      </c>
      <c r="K18" s="878" t="s">
        <v>130</v>
      </c>
      <c r="L18" s="884" t="s">
        <v>153</v>
      </c>
      <c r="M18" s="881">
        <v>75000.350000000006</v>
      </c>
      <c r="N18" s="884"/>
      <c r="O18" s="881">
        <v>70000</v>
      </c>
      <c r="P18" s="884"/>
      <c r="Q18" s="848" t="s">
        <v>1739</v>
      </c>
      <c r="R18" s="848" t="s">
        <v>1740</v>
      </c>
      <c r="S18" s="340"/>
    </row>
    <row r="19" spans="1:19" s="341" customFormat="1" ht="29.25" customHeight="1" x14ac:dyDescent="0.2">
      <c r="A19" s="867"/>
      <c r="B19" s="870"/>
      <c r="C19" s="873"/>
      <c r="D19" s="873"/>
      <c r="E19" s="854"/>
      <c r="F19" s="890"/>
      <c r="G19" s="854"/>
      <c r="H19" s="339" t="s">
        <v>109</v>
      </c>
      <c r="I19" s="339">
        <v>30</v>
      </c>
      <c r="J19" s="876"/>
      <c r="K19" s="879"/>
      <c r="L19" s="885"/>
      <c r="M19" s="882"/>
      <c r="N19" s="885"/>
      <c r="O19" s="882"/>
      <c r="P19" s="885"/>
      <c r="Q19" s="854"/>
      <c r="R19" s="854"/>
      <c r="S19" s="340"/>
    </row>
    <row r="20" spans="1:19" s="304" customFormat="1" ht="36" customHeight="1" x14ac:dyDescent="0.25">
      <c r="A20" s="867"/>
      <c r="B20" s="870"/>
      <c r="C20" s="873"/>
      <c r="D20" s="873"/>
      <c r="E20" s="854"/>
      <c r="F20" s="890"/>
      <c r="G20" s="854"/>
      <c r="H20" s="142" t="s">
        <v>63</v>
      </c>
      <c r="I20" s="141" t="s">
        <v>1513</v>
      </c>
      <c r="J20" s="876"/>
      <c r="K20" s="879"/>
      <c r="L20" s="885"/>
      <c r="M20" s="882"/>
      <c r="N20" s="885"/>
      <c r="O20" s="882"/>
      <c r="P20" s="885"/>
      <c r="Q20" s="854"/>
      <c r="R20" s="854"/>
      <c r="S20" s="317"/>
    </row>
    <row r="21" spans="1:19" s="304" customFormat="1" ht="19.5" customHeight="1" x14ac:dyDescent="0.25">
      <c r="A21" s="868"/>
      <c r="B21" s="871"/>
      <c r="C21" s="874"/>
      <c r="D21" s="874"/>
      <c r="E21" s="849"/>
      <c r="F21" s="891"/>
      <c r="G21" s="849"/>
      <c r="H21" s="339" t="s">
        <v>109</v>
      </c>
      <c r="I21" s="141" t="s">
        <v>1741</v>
      </c>
      <c r="J21" s="877"/>
      <c r="K21" s="880"/>
      <c r="L21" s="886"/>
      <c r="M21" s="883"/>
      <c r="N21" s="886"/>
      <c r="O21" s="883"/>
      <c r="P21" s="886"/>
      <c r="Q21" s="849"/>
      <c r="R21" s="849"/>
      <c r="S21" s="317"/>
    </row>
    <row r="22" spans="1:19" s="304" customFormat="1" ht="20.25" customHeight="1" x14ac:dyDescent="0.25">
      <c r="A22" s="850">
        <v>10</v>
      </c>
      <c r="B22" s="850">
        <v>6</v>
      </c>
      <c r="C22" s="850">
        <v>1</v>
      </c>
      <c r="D22" s="848">
        <v>6</v>
      </c>
      <c r="E22" s="863" t="s">
        <v>1742</v>
      </c>
      <c r="F22" s="846" t="s">
        <v>1743</v>
      </c>
      <c r="G22" s="863" t="s">
        <v>1744</v>
      </c>
      <c r="H22" s="138" t="s">
        <v>1745</v>
      </c>
      <c r="I22" s="138">
        <v>15</v>
      </c>
      <c r="J22" s="848" t="s">
        <v>1746</v>
      </c>
      <c r="K22" s="848" t="s">
        <v>136</v>
      </c>
      <c r="L22" s="848" t="s">
        <v>153</v>
      </c>
      <c r="M22" s="852">
        <v>16858.47</v>
      </c>
      <c r="N22" s="848"/>
      <c r="O22" s="852">
        <v>14569.66</v>
      </c>
      <c r="P22" s="848"/>
      <c r="Q22" s="848" t="s">
        <v>1747</v>
      </c>
      <c r="R22" s="848" t="s">
        <v>1748</v>
      </c>
      <c r="S22" s="317"/>
    </row>
    <row r="23" spans="1:19" s="304" customFormat="1" ht="27" customHeight="1" x14ac:dyDescent="0.25">
      <c r="A23" s="856"/>
      <c r="B23" s="856"/>
      <c r="C23" s="856"/>
      <c r="D23" s="854"/>
      <c r="E23" s="865"/>
      <c r="F23" s="857"/>
      <c r="G23" s="865"/>
      <c r="H23" s="138" t="s">
        <v>343</v>
      </c>
      <c r="I23" s="138">
        <v>200</v>
      </c>
      <c r="J23" s="854"/>
      <c r="K23" s="854"/>
      <c r="L23" s="854"/>
      <c r="M23" s="855"/>
      <c r="N23" s="854"/>
      <c r="O23" s="855"/>
      <c r="P23" s="854"/>
      <c r="Q23" s="854"/>
      <c r="R23" s="854"/>
      <c r="S23" s="317"/>
    </row>
    <row r="24" spans="1:19" s="304" customFormat="1" ht="21.75" customHeight="1" x14ac:dyDescent="0.25">
      <c r="A24" s="856"/>
      <c r="B24" s="856"/>
      <c r="C24" s="856"/>
      <c r="D24" s="854"/>
      <c r="E24" s="865"/>
      <c r="F24" s="857"/>
      <c r="G24" s="865"/>
      <c r="H24" s="138" t="s">
        <v>1720</v>
      </c>
      <c r="I24" s="138">
        <v>1</v>
      </c>
      <c r="J24" s="854"/>
      <c r="K24" s="854"/>
      <c r="L24" s="854"/>
      <c r="M24" s="855"/>
      <c r="N24" s="854"/>
      <c r="O24" s="855"/>
      <c r="P24" s="854"/>
      <c r="Q24" s="854"/>
      <c r="R24" s="854"/>
      <c r="S24" s="317"/>
    </row>
    <row r="25" spans="1:19" s="304" customFormat="1" ht="32.25" customHeight="1" x14ac:dyDescent="0.25">
      <c r="A25" s="856"/>
      <c r="B25" s="856"/>
      <c r="C25" s="856"/>
      <c r="D25" s="854"/>
      <c r="E25" s="865"/>
      <c r="F25" s="857"/>
      <c r="G25" s="865"/>
      <c r="H25" s="138" t="s">
        <v>1749</v>
      </c>
      <c r="I25" s="138">
        <v>50</v>
      </c>
      <c r="J25" s="854"/>
      <c r="K25" s="854"/>
      <c r="L25" s="854"/>
      <c r="M25" s="855"/>
      <c r="N25" s="854"/>
      <c r="O25" s="855"/>
      <c r="P25" s="854"/>
      <c r="Q25" s="854"/>
      <c r="R25" s="854"/>
      <c r="S25" s="750"/>
    </row>
    <row r="26" spans="1:19" s="304" customFormat="1" ht="30" customHeight="1" x14ac:dyDescent="0.25">
      <c r="A26" s="856"/>
      <c r="B26" s="856"/>
      <c r="C26" s="856"/>
      <c r="D26" s="854"/>
      <c r="E26" s="865"/>
      <c r="F26" s="857"/>
      <c r="G26" s="865"/>
      <c r="H26" s="138" t="s">
        <v>1750</v>
      </c>
      <c r="I26" s="138">
        <v>500</v>
      </c>
      <c r="J26" s="854"/>
      <c r="K26" s="854"/>
      <c r="L26" s="854"/>
      <c r="M26" s="855"/>
      <c r="N26" s="854"/>
      <c r="O26" s="855"/>
      <c r="P26" s="854"/>
      <c r="Q26" s="854"/>
      <c r="R26" s="854"/>
      <c r="S26" s="750"/>
    </row>
    <row r="27" spans="1:19" s="304" customFormat="1" ht="30" customHeight="1" x14ac:dyDescent="0.25">
      <c r="A27" s="856"/>
      <c r="B27" s="856"/>
      <c r="C27" s="856"/>
      <c r="D27" s="854"/>
      <c r="E27" s="865"/>
      <c r="F27" s="857"/>
      <c r="G27" s="865"/>
      <c r="H27" s="138" t="s">
        <v>1751</v>
      </c>
      <c r="I27" s="138">
        <v>50</v>
      </c>
      <c r="J27" s="854"/>
      <c r="K27" s="854"/>
      <c r="L27" s="854"/>
      <c r="M27" s="855"/>
      <c r="N27" s="854"/>
      <c r="O27" s="855"/>
      <c r="P27" s="854"/>
      <c r="Q27" s="854"/>
      <c r="R27" s="854"/>
      <c r="S27" s="750"/>
    </row>
    <row r="28" spans="1:19" s="304" customFormat="1" ht="21" customHeight="1" x14ac:dyDescent="0.25">
      <c r="A28" s="856"/>
      <c r="B28" s="856"/>
      <c r="C28" s="856"/>
      <c r="D28" s="854"/>
      <c r="E28" s="865"/>
      <c r="F28" s="857"/>
      <c r="G28" s="865"/>
      <c r="H28" s="138" t="s">
        <v>1424</v>
      </c>
      <c r="I28" s="138">
        <v>1</v>
      </c>
      <c r="J28" s="854"/>
      <c r="K28" s="854"/>
      <c r="L28" s="854"/>
      <c r="M28" s="855"/>
      <c r="N28" s="854"/>
      <c r="O28" s="855"/>
      <c r="P28" s="854"/>
      <c r="Q28" s="854"/>
      <c r="R28" s="854"/>
      <c r="S28" s="750"/>
    </row>
    <row r="29" spans="1:19" s="304" customFormat="1" ht="26.25" customHeight="1" x14ac:dyDescent="0.25">
      <c r="A29" s="856"/>
      <c r="B29" s="856"/>
      <c r="C29" s="856"/>
      <c r="D29" s="854"/>
      <c r="E29" s="865"/>
      <c r="F29" s="847"/>
      <c r="G29" s="865"/>
      <c r="H29" s="138" t="s">
        <v>1507</v>
      </c>
      <c r="I29" s="138">
        <v>40</v>
      </c>
      <c r="J29" s="849"/>
      <c r="K29" s="849"/>
      <c r="L29" s="849"/>
      <c r="M29" s="853"/>
      <c r="N29" s="849"/>
      <c r="O29" s="853"/>
      <c r="P29" s="849"/>
      <c r="Q29" s="849"/>
      <c r="R29" s="849"/>
      <c r="S29" s="317"/>
    </row>
    <row r="30" spans="1:19" s="304" customFormat="1" ht="37.5" customHeight="1" x14ac:dyDescent="0.25">
      <c r="A30" s="850">
        <v>11</v>
      </c>
      <c r="B30" s="850">
        <v>2</v>
      </c>
      <c r="C30" s="850">
        <v>1</v>
      </c>
      <c r="D30" s="848">
        <v>6</v>
      </c>
      <c r="E30" s="848" t="s">
        <v>1752</v>
      </c>
      <c r="F30" s="846" t="s">
        <v>1753</v>
      </c>
      <c r="G30" s="848" t="s">
        <v>1754</v>
      </c>
      <c r="H30" s="138" t="s">
        <v>1720</v>
      </c>
      <c r="I30" s="138">
        <v>1</v>
      </c>
      <c r="J30" s="848" t="s">
        <v>1755</v>
      </c>
      <c r="K30" s="848" t="s">
        <v>466</v>
      </c>
      <c r="L30" s="848" t="s">
        <v>153</v>
      </c>
      <c r="M30" s="852">
        <v>53220.9</v>
      </c>
      <c r="N30" s="848"/>
      <c r="O30" s="852">
        <v>32873.980000000003</v>
      </c>
      <c r="P30" s="848"/>
      <c r="Q30" s="848" t="s">
        <v>1756</v>
      </c>
      <c r="R30" s="848" t="s">
        <v>1757</v>
      </c>
      <c r="S30" s="317"/>
    </row>
    <row r="31" spans="1:19" s="304" customFormat="1" ht="30" customHeight="1" x14ac:dyDescent="0.25">
      <c r="A31" s="856"/>
      <c r="B31" s="856"/>
      <c r="C31" s="856"/>
      <c r="D31" s="854"/>
      <c r="E31" s="854"/>
      <c r="F31" s="857"/>
      <c r="G31" s="854"/>
      <c r="H31" s="138" t="s">
        <v>1758</v>
      </c>
      <c r="I31" s="342">
        <v>5000</v>
      </c>
      <c r="J31" s="854"/>
      <c r="K31" s="854"/>
      <c r="L31" s="854"/>
      <c r="M31" s="855"/>
      <c r="N31" s="854"/>
      <c r="O31" s="855"/>
      <c r="P31" s="854"/>
      <c r="Q31" s="854"/>
      <c r="R31" s="854"/>
      <c r="S31" s="317"/>
    </row>
    <row r="32" spans="1:19" s="304" customFormat="1" ht="36.75" customHeight="1" x14ac:dyDescent="0.25">
      <c r="A32" s="856"/>
      <c r="B32" s="856"/>
      <c r="C32" s="856"/>
      <c r="D32" s="854"/>
      <c r="E32" s="854"/>
      <c r="F32" s="857"/>
      <c r="G32" s="854"/>
      <c r="H32" s="138" t="s">
        <v>1759</v>
      </c>
      <c r="I32" s="138">
        <v>400</v>
      </c>
      <c r="J32" s="854"/>
      <c r="K32" s="854"/>
      <c r="L32" s="854"/>
      <c r="M32" s="855"/>
      <c r="N32" s="854"/>
      <c r="O32" s="855"/>
      <c r="P32" s="854"/>
      <c r="Q32" s="854"/>
      <c r="R32" s="854"/>
      <c r="S32" s="317"/>
    </row>
    <row r="33" spans="1:19" s="304" customFormat="1" ht="33" customHeight="1" x14ac:dyDescent="0.25">
      <c r="A33" s="856"/>
      <c r="B33" s="856"/>
      <c r="C33" s="856"/>
      <c r="D33" s="854"/>
      <c r="E33" s="854"/>
      <c r="F33" s="857"/>
      <c r="G33" s="854"/>
      <c r="H33" s="138" t="s">
        <v>1760</v>
      </c>
      <c r="I33" s="138">
        <v>3</v>
      </c>
      <c r="J33" s="854"/>
      <c r="K33" s="854"/>
      <c r="L33" s="854"/>
      <c r="M33" s="855"/>
      <c r="N33" s="854"/>
      <c r="O33" s="855"/>
      <c r="P33" s="854"/>
      <c r="Q33" s="854"/>
      <c r="R33" s="854"/>
      <c r="S33" s="317"/>
    </row>
    <row r="34" spans="1:19" s="304" customFormat="1" ht="62.25" customHeight="1" x14ac:dyDescent="0.25">
      <c r="A34" s="856"/>
      <c r="B34" s="856"/>
      <c r="C34" s="856"/>
      <c r="D34" s="854"/>
      <c r="E34" s="854"/>
      <c r="F34" s="847"/>
      <c r="G34" s="854"/>
      <c r="H34" s="138" t="s">
        <v>1761</v>
      </c>
      <c r="I34" s="138">
        <v>60</v>
      </c>
      <c r="J34" s="849"/>
      <c r="K34" s="854"/>
      <c r="L34" s="854"/>
      <c r="M34" s="855"/>
      <c r="N34" s="854"/>
      <c r="O34" s="855"/>
      <c r="P34" s="854"/>
      <c r="Q34" s="854"/>
      <c r="R34" s="854"/>
      <c r="S34" s="317"/>
    </row>
    <row r="35" spans="1:19" s="304" customFormat="1" ht="37.5" customHeight="1" x14ac:dyDescent="0.25">
      <c r="A35" s="850">
        <v>12</v>
      </c>
      <c r="B35" s="850">
        <v>5</v>
      </c>
      <c r="C35" s="850">
        <v>1</v>
      </c>
      <c r="D35" s="848">
        <v>6</v>
      </c>
      <c r="E35" s="848" t="s">
        <v>1762</v>
      </c>
      <c r="F35" s="846" t="s">
        <v>1763</v>
      </c>
      <c r="G35" s="848" t="s">
        <v>1764</v>
      </c>
      <c r="H35" s="138" t="s">
        <v>1323</v>
      </c>
      <c r="I35" s="138">
        <v>1</v>
      </c>
      <c r="J35" s="848" t="s">
        <v>1765</v>
      </c>
      <c r="K35" s="848" t="s">
        <v>130</v>
      </c>
      <c r="L35" s="848" t="s">
        <v>153</v>
      </c>
      <c r="M35" s="852">
        <v>15018.5</v>
      </c>
      <c r="N35" s="848"/>
      <c r="O35" s="852">
        <v>12163.5</v>
      </c>
      <c r="P35" s="848"/>
      <c r="Q35" s="848" t="s">
        <v>1766</v>
      </c>
      <c r="R35" s="848" t="s">
        <v>1767</v>
      </c>
      <c r="S35" s="317"/>
    </row>
    <row r="36" spans="1:19" s="304" customFormat="1" ht="34.5" customHeight="1" x14ac:dyDescent="0.25">
      <c r="A36" s="856"/>
      <c r="B36" s="856"/>
      <c r="C36" s="856"/>
      <c r="D36" s="854"/>
      <c r="E36" s="854"/>
      <c r="F36" s="857"/>
      <c r="G36" s="854"/>
      <c r="H36" s="138" t="s">
        <v>117</v>
      </c>
      <c r="I36" s="138">
        <v>60</v>
      </c>
      <c r="J36" s="854"/>
      <c r="K36" s="854"/>
      <c r="L36" s="854"/>
      <c r="M36" s="855"/>
      <c r="N36" s="854"/>
      <c r="O36" s="855"/>
      <c r="P36" s="854"/>
      <c r="Q36" s="854"/>
      <c r="R36" s="854"/>
      <c r="S36" s="317"/>
    </row>
    <row r="37" spans="1:19" s="304" customFormat="1" ht="44.25" customHeight="1" x14ac:dyDescent="0.25">
      <c r="A37" s="856"/>
      <c r="B37" s="856"/>
      <c r="C37" s="856"/>
      <c r="D37" s="854"/>
      <c r="E37" s="854"/>
      <c r="F37" s="857"/>
      <c r="G37" s="854"/>
      <c r="H37" s="138" t="s">
        <v>1768</v>
      </c>
      <c r="I37" s="138">
        <v>1</v>
      </c>
      <c r="J37" s="854"/>
      <c r="K37" s="854"/>
      <c r="L37" s="854"/>
      <c r="M37" s="855"/>
      <c r="N37" s="854"/>
      <c r="O37" s="855"/>
      <c r="P37" s="854"/>
      <c r="Q37" s="854"/>
      <c r="R37" s="854"/>
      <c r="S37" s="317"/>
    </row>
    <row r="38" spans="1:19" s="304" customFormat="1" ht="31.5" customHeight="1" x14ac:dyDescent="0.25">
      <c r="A38" s="856"/>
      <c r="B38" s="856"/>
      <c r="C38" s="856"/>
      <c r="D38" s="854"/>
      <c r="E38" s="854"/>
      <c r="F38" s="857"/>
      <c r="G38" s="854"/>
      <c r="H38" s="138" t="s">
        <v>1424</v>
      </c>
      <c r="I38" s="138">
        <v>1</v>
      </c>
      <c r="J38" s="854"/>
      <c r="K38" s="854"/>
      <c r="L38" s="854"/>
      <c r="M38" s="855"/>
      <c r="N38" s="854"/>
      <c r="O38" s="855"/>
      <c r="P38" s="854"/>
      <c r="Q38" s="854"/>
      <c r="R38" s="854"/>
      <c r="S38" s="317"/>
    </row>
    <row r="39" spans="1:19" s="304" customFormat="1" ht="33" customHeight="1" x14ac:dyDescent="0.25">
      <c r="A39" s="856"/>
      <c r="B39" s="851"/>
      <c r="C39" s="851"/>
      <c r="D39" s="849"/>
      <c r="E39" s="849"/>
      <c r="F39" s="847"/>
      <c r="G39" s="854"/>
      <c r="H39" s="138" t="s">
        <v>1507</v>
      </c>
      <c r="I39" s="138">
        <v>11</v>
      </c>
      <c r="J39" s="849"/>
      <c r="K39" s="854"/>
      <c r="L39" s="854"/>
      <c r="M39" s="853"/>
      <c r="N39" s="854"/>
      <c r="O39" s="853"/>
      <c r="P39" s="854"/>
      <c r="Q39" s="854"/>
      <c r="R39" s="854"/>
      <c r="S39" s="317"/>
    </row>
    <row r="40" spans="1:19" s="304" customFormat="1" ht="35.25" customHeight="1" x14ac:dyDescent="0.25">
      <c r="A40" s="850">
        <v>13</v>
      </c>
      <c r="B40" s="850">
        <v>5</v>
      </c>
      <c r="C40" s="850">
        <v>1</v>
      </c>
      <c r="D40" s="848">
        <v>6</v>
      </c>
      <c r="E40" s="848" t="s">
        <v>1769</v>
      </c>
      <c r="F40" s="846" t="s">
        <v>1770</v>
      </c>
      <c r="G40" s="848" t="s">
        <v>1771</v>
      </c>
      <c r="H40" s="144" t="s">
        <v>1323</v>
      </c>
      <c r="I40" s="138">
        <v>1</v>
      </c>
      <c r="J40" s="848" t="s">
        <v>1772</v>
      </c>
      <c r="K40" s="848" t="s">
        <v>130</v>
      </c>
      <c r="L40" s="848" t="s">
        <v>153</v>
      </c>
      <c r="M40" s="852">
        <v>11433.8</v>
      </c>
      <c r="N40" s="848"/>
      <c r="O40" s="852">
        <v>9538.7999999999993</v>
      </c>
      <c r="P40" s="848"/>
      <c r="Q40" s="848" t="s">
        <v>1766</v>
      </c>
      <c r="R40" s="848" t="s">
        <v>1767</v>
      </c>
      <c r="S40" s="317"/>
    </row>
    <row r="41" spans="1:19" s="304" customFormat="1" ht="87.75" customHeight="1" x14ac:dyDescent="0.25">
      <c r="A41" s="856"/>
      <c r="B41" s="856"/>
      <c r="C41" s="856"/>
      <c r="D41" s="854"/>
      <c r="E41" s="854"/>
      <c r="F41" s="857"/>
      <c r="G41" s="854"/>
      <c r="H41" s="138" t="s">
        <v>117</v>
      </c>
      <c r="I41" s="138">
        <v>80</v>
      </c>
      <c r="J41" s="854"/>
      <c r="K41" s="854"/>
      <c r="L41" s="854"/>
      <c r="M41" s="855"/>
      <c r="N41" s="854"/>
      <c r="O41" s="855"/>
      <c r="P41" s="854"/>
      <c r="Q41" s="854"/>
      <c r="R41" s="854"/>
      <c r="S41" s="317"/>
    </row>
    <row r="42" spans="1:19" s="304" customFormat="1" ht="57" customHeight="1" x14ac:dyDescent="0.25">
      <c r="A42" s="856"/>
      <c r="B42" s="856"/>
      <c r="C42" s="856"/>
      <c r="D42" s="854"/>
      <c r="E42" s="854"/>
      <c r="F42" s="857"/>
      <c r="G42" s="854"/>
      <c r="H42" s="138" t="s">
        <v>705</v>
      </c>
      <c r="I42" s="138">
        <v>1</v>
      </c>
      <c r="J42" s="854"/>
      <c r="K42" s="854"/>
      <c r="L42" s="854"/>
      <c r="M42" s="855"/>
      <c r="N42" s="854"/>
      <c r="O42" s="855"/>
      <c r="P42" s="854"/>
      <c r="Q42" s="854"/>
      <c r="R42" s="854"/>
      <c r="S42" s="317"/>
    </row>
    <row r="43" spans="1:19" s="304" customFormat="1" ht="34.5" customHeight="1" x14ac:dyDescent="0.25">
      <c r="A43" s="856"/>
      <c r="B43" s="851"/>
      <c r="C43" s="851"/>
      <c r="D43" s="849"/>
      <c r="E43" s="849"/>
      <c r="F43" s="847"/>
      <c r="G43" s="849"/>
      <c r="H43" s="138" t="s">
        <v>1371</v>
      </c>
      <c r="I43" s="138">
        <v>80</v>
      </c>
      <c r="J43" s="854"/>
      <c r="K43" s="854"/>
      <c r="L43" s="854"/>
      <c r="M43" s="855"/>
      <c r="N43" s="854"/>
      <c r="O43" s="855"/>
      <c r="P43" s="854"/>
      <c r="Q43" s="854"/>
      <c r="R43" s="854"/>
      <c r="S43" s="317"/>
    </row>
    <row r="44" spans="1:19" s="304" customFormat="1" ht="91.5" customHeight="1" x14ac:dyDescent="0.25">
      <c r="A44" s="850">
        <v>14</v>
      </c>
      <c r="B44" s="848">
        <v>1</v>
      </c>
      <c r="C44" s="848">
        <v>1</v>
      </c>
      <c r="D44" s="848">
        <v>6</v>
      </c>
      <c r="E44" s="848" t="s">
        <v>1773</v>
      </c>
      <c r="F44" s="846" t="s">
        <v>1774</v>
      </c>
      <c r="G44" s="848" t="s">
        <v>1775</v>
      </c>
      <c r="H44" s="138" t="s">
        <v>705</v>
      </c>
      <c r="I44" s="138">
        <v>1</v>
      </c>
      <c r="J44" s="848" t="s">
        <v>1776</v>
      </c>
      <c r="K44" s="848" t="s">
        <v>130</v>
      </c>
      <c r="L44" s="850" t="s">
        <v>153</v>
      </c>
      <c r="M44" s="852">
        <v>11736.5</v>
      </c>
      <c r="N44" s="848"/>
      <c r="O44" s="852">
        <v>9841.5</v>
      </c>
      <c r="P44" s="848"/>
      <c r="Q44" s="848" t="s">
        <v>1766</v>
      </c>
      <c r="R44" s="848" t="s">
        <v>1767</v>
      </c>
      <c r="S44" s="317"/>
    </row>
    <row r="45" spans="1:19" s="304" customFormat="1" ht="137.25" customHeight="1" x14ac:dyDescent="0.25">
      <c r="A45" s="851"/>
      <c r="B45" s="849"/>
      <c r="C45" s="849"/>
      <c r="D45" s="849"/>
      <c r="E45" s="849"/>
      <c r="F45" s="847"/>
      <c r="G45" s="849"/>
      <c r="H45" s="138" t="s">
        <v>1371</v>
      </c>
      <c r="I45" s="138">
        <v>90</v>
      </c>
      <c r="J45" s="849"/>
      <c r="K45" s="849"/>
      <c r="L45" s="856"/>
      <c r="M45" s="853"/>
      <c r="N45" s="849"/>
      <c r="O45" s="853"/>
      <c r="P45" s="849"/>
      <c r="Q45" s="849"/>
      <c r="R45" s="849"/>
      <c r="S45" s="317"/>
    </row>
    <row r="46" spans="1:19" s="304" customFormat="1" ht="47.25" customHeight="1" x14ac:dyDescent="0.25">
      <c r="A46" s="850">
        <v>15</v>
      </c>
      <c r="B46" s="848">
        <v>5</v>
      </c>
      <c r="C46" s="848">
        <v>1</v>
      </c>
      <c r="D46" s="848">
        <v>6</v>
      </c>
      <c r="E46" s="848" t="s">
        <v>1777</v>
      </c>
      <c r="F46" s="846" t="s">
        <v>1778</v>
      </c>
      <c r="G46" s="848" t="s">
        <v>1779</v>
      </c>
      <c r="H46" s="138" t="s">
        <v>1319</v>
      </c>
      <c r="I46" s="138">
        <v>1</v>
      </c>
      <c r="J46" s="848" t="s">
        <v>1780</v>
      </c>
      <c r="K46" s="848" t="s">
        <v>130</v>
      </c>
      <c r="L46" s="850" t="s">
        <v>153</v>
      </c>
      <c r="M46" s="852">
        <v>14860.75</v>
      </c>
      <c r="N46" s="848"/>
      <c r="O46" s="852">
        <v>11804.75</v>
      </c>
      <c r="P46" s="848"/>
      <c r="Q46" s="848" t="s">
        <v>1766</v>
      </c>
      <c r="R46" s="848" t="s">
        <v>1767</v>
      </c>
      <c r="S46" s="317"/>
    </row>
    <row r="47" spans="1:19" s="304" customFormat="1" ht="48" customHeight="1" x14ac:dyDescent="0.25">
      <c r="A47" s="856"/>
      <c r="B47" s="854"/>
      <c r="C47" s="854"/>
      <c r="D47" s="854"/>
      <c r="E47" s="854"/>
      <c r="F47" s="857"/>
      <c r="G47" s="854"/>
      <c r="H47" s="138" t="s">
        <v>1781</v>
      </c>
      <c r="I47" s="138">
        <v>15</v>
      </c>
      <c r="J47" s="854"/>
      <c r="K47" s="854"/>
      <c r="L47" s="856"/>
      <c r="M47" s="855"/>
      <c r="N47" s="854"/>
      <c r="O47" s="855"/>
      <c r="P47" s="854"/>
      <c r="Q47" s="854"/>
      <c r="R47" s="854"/>
      <c r="S47" s="317"/>
    </row>
    <row r="48" spans="1:19" s="304" customFormat="1" ht="35.25" customHeight="1" x14ac:dyDescent="0.25">
      <c r="A48" s="856"/>
      <c r="B48" s="854"/>
      <c r="C48" s="854"/>
      <c r="D48" s="854"/>
      <c r="E48" s="854"/>
      <c r="F48" s="857"/>
      <c r="G48" s="854"/>
      <c r="H48" s="138" t="s">
        <v>63</v>
      </c>
      <c r="I48" s="138">
        <v>1</v>
      </c>
      <c r="J48" s="854"/>
      <c r="K48" s="854"/>
      <c r="L48" s="856"/>
      <c r="M48" s="855"/>
      <c r="N48" s="854"/>
      <c r="O48" s="855"/>
      <c r="P48" s="854"/>
      <c r="Q48" s="854"/>
      <c r="R48" s="854"/>
      <c r="S48" s="317"/>
    </row>
    <row r="49" spans="1:19" s="304" customFormat="1" ht="45" customHeight="1" x14ac:dyDescent="0.25">
      <c r="A49" s="851"/>
      <c r="B49" s="849"/>
      <c r="C49" s="849"/>
      <c r="D49" s="849"/>
      <c r="E49" s="849"/>
      <c r="F49" s="847"/>
      <c r="G49" s="849"/>
      <c r="H49" s="138" t="s">
        <v>616</v>
      </c>
      <c r="I49" s="138">
        <v>15</v>
      </c>
      <c r="J49" s="849"/>
      <c r="K49" s="849"/>
      <c r="L49" s="851"/>
      <c r="M49" s="853"/>
      <c r="N49" s="849"/>
      <c r="O49" s="853"/>
      <c r="P49" s="849"/>
      <c r="Q49" s="849"/>
      <c r="R49" s="849"/>
      <c r="S49" s="317"/>
    </row>
    <row r="50" spans="1:19" s="304" customFormat="1" ht="78.75" customHeight="1" x14ac:dyDescent="0.25">
      <c r="A50" s="850">
        <v>16</v>
      </c>
      <c r="B50" s="848">
        <v>1</v>
      </c>
      <c r="C50" s="848">
        <v>1</v>
      </c>
      <c r="D50" s="848">
        <v>6</v>
      </c>
      <c r="E50" s="863" t="s">
        <v>1782</v>
      </c>
      <c r="F50" s="846" t="s">
        <v>1783</v>
      </c>
      <c r="G50" s="861" t="s">
        <v>1784</v>
      </c>
      <c r="H50" s="138" t="s">
        <v>1319</v>
      </c>
      <c r="I50" s="138">
        <v>1</v>
      </c>
      <c r="J50" s="861" t="s">
        <v>1785</v>
      </c>
      <c r="K50" s="848" t="s">
        <v>130</v>
      </c>
      <c r="L50" s="850" t="s">
        <v>153</v>
      </c>
      <c r="M50" s="852">
        <v>8362</v>
      </c>
      <c r="N50" s="848"/>
      <c r="O50" s="852">
        <v>6510</v>
      </c>
      <c r="P50" s="848"/>
      <c r="Q50" s="848" t="s">
        <v>1766</v>
      </c>
      <c r="R50" s="848" t="s">
        <v>1767</v>
      </c>
      <c r="S50" s="317"/>
    </row>
    <row r="51" spans="1:19" s="304" customFormat="1" ht="71.25" customHeight="1" x14ac:dyDescent="0.25">
      <c r="A51" s="851"/>
      <c r="B51" s="849"/>
      <c r="C51" s="849"/>
      <c r="D51" s="849"/>
      <c r="E51" s="864"/>
      <c r="F51" s="847"/>
      <c r="G51" s="862"/>
      <c r="H51" s="138" t="s">
        <v>615</v>
      </c>
      <c r="I51" s="138">
        <v>50</v>
      </c>
      <c r="J51" s="862"/>
      <c r="K51" s="849"/>
      <c r="L51" s="851"/>
      <c r="M51" s="853"/>
      <c r="N51" s="849"/>
      <c r="O51" s="853"/>
      <c r="P51" s="849"/>
      <c r="Q51" s="849"/>
      <c r="R51" s="849"/>
      <c r="S51" s="317"/>
    </row>
    <row r="52" spans="1:19" s="304" customFormat="1" ht="27" customHeight="1" x14ac:dyDescent="0.25">
      <c r="A52" s="850">
        <v>17</v>
      </c>
      <c r="B52" s="848">
        <v>2</v>
      </c>
      <c r="C52" s="848">
        <v>1</v>
      </c>
      <c r="D52" s="848">
        <v>6</v>
      </c>
      <c r="E52" s="848" t="s">
        <v>1786</v>
      </c>
      <c r="F52" s="846" t="s">
        <v>1787</v>
      </c>
      <c r="G52" s="846" t="s">
        <v>1788</v>
      </c>
      <c r="H52" s="138" t="s">
        <v>1323</v>
      </c>
      <c r="I52" s="138">
        <v>1</v>
      </c>
      <c r="J52" s="858" t="s">
        <v>1789</v>
      </c>
      <c r="K52" s="848" t="s">
        <v>161</v>
      </c>
      <c r="L52" s="850" t="s">
        <v>153</v>
      </c>
      <c r="M52" s="852">
        <v>16720.68</v>
      </c>
      <c r="N52" s="848"/>
      <c r="O52" s="852">
        <v>13161.07</v>
      </c>
      <c r="P52" s="848"/>
      <c r="Q52" s="848" t="s">
        <v>1766</v>
      </c>
      <c r="R52" s="848" t="s">
        <v>1767</v>
      </c>
      <c r="S52" s="317"/>
    </row>
    <row r="53" spans="1:19" s="304" customFormat="1" ht="36" customHeight="1" x14ac:dyDescent="0.25">
      <c r="A53" s="856"/>
      <c r="B53" s="854"/>
      <c r="C53" s="854"/>
      <c r="D53" s="854"/>
      <c r="E53" s="854"/>
      <c r="F53" s="857"/>
      <c r="G53" s="857"/>
      <c r="H53" s="138" t="s">
        <v>1790</v>
      </c>
      <c r="I53" s="138">
        <v>100</v>
      </c>
      <c r="J53" s="859"/>
      <c r="K53" s="854"/>
      <c r="L53" s="856"/>
      <c r="M53" s="855"/>
      <c r="N53" s="854"/>
      <c r="O53" s="855"/>
      <c r="P53" s="854"/>
      <c r="Q53" s="854"/>
      <c r="R53" s="854"/>
      <c r="S53" s="317"/>
    </row>
    <row r="54" spans="1:19" s="304" customFormat="1" ht="51.75" customHeight="1" x14ac:dyDescent="0.25">
      <c r="A54" s="856"/>
      <c r="B54" s="854"/>
      <c r="C54" s="854"/>
      <c r="D54" s="854"/>
      <c r="E54" s="854"/>
      <c r="F54" s="857"/>
      <c r="G54" s="857"/>
      <c r="H54" s="138" t="s">
        <v>1791</v>
      </c>
      <c r="I54" s="138">
        <v>100</v>
      </c>
      <c r="J54" s="859"/>
      <c r="K54" s="854"/>
      <c r="L54" s="856"/>
      <c r="M54" s="855"/>
      <c r="N54" s="854"/>
      <c r="O54" s="855"/>
      <c r="P54" s="854"/>
      <c r="Q54" s="854"/>
      <c r="R54" s="854"/>
      <c r="S54" s="317"/>
    </row>
    <row r="55" spans="1:19" s="304" customFormat="1" ht="30" customHeight="1" x14ac:dyDescent="0.25">
      <c r="A55" s="856"/>
      <c r="B55" s="854"/>
      <c r="C55" s="854"/>
      <c r="D55" s="854"/>
      <c r="E55" s="854"/>
      <c r="F55" s="857"/>
      <c r="G55" s="857"/>
      <c r="H55" s="138" t="s">
        <v>1792</v>
      </c>
      <c r="I55" s="138">
        <v>120</v>
      </c>
      <c r="J55" s="859"/>
      <c r="K55" s="854"/>
      <c r="L55" s="856"/>
      <c r="M55" s="855"/>
      <c r="N55" s="854"/>
      <c r="O55" s="855"/>
      <c r="P55" s="854"/>
      <c r="Q55" s="854"/>
      <c r="R55" s="854"/>
      <c r="S55" s="317"/>
    </row>
    <row r="56" spans="1:19" s="304" customFormat="1" ht="88.5" customHeight="1" x14ac:dyDescent="0.25">
      <c r="A56" s="851"/>
      <c r="B56" s="849"/>
      <c r="C56" s="849"/>
      <c r="D56" s="849"/>
      <c r="E56" s="849"/>
      <c r="F56" s="847"/>
      <c r="G56" s="847"/>
      <c r="H56" s="138" t="s">
        <v>1561</v>
      </c>
      <c r="I56" s="138">
        <v>1</v>
      </c>
      <c r="J56" s="860"/>
      <c r="K56" s="849"/>
      <c r="L56" s="851"/>
      <c r="M56" s="853"/>
      <c r="N56" s="849"/>
      <c r="O56" s="853"/>
      <c r="P56" s="849"/>
      <c r="Q56" s="849"/>
      <c r="R56" s="849"/>
      <c r="S56" s="317"/>
    </row>
    <row r="57" spans="1:19" s="11" customFormat="1" ht="185.25" customHeight="1" x14ac:dyDescent="0.25">
      <c r="A57" s="539">
        <v>18</v>
      </c>
      <c r="B57" s="539">
        <v>1</v>
      </c>
      <c r="C57" s="539">
        <v>1</v>
      </c>
      <c r="D57" s="533">
        <v>6</v>
      </c>
      <c r="E57" s="533" t="s">
        <v>1793</v>
      </c>
      <c r="F57" s="560" t="s">
        <v>1799</v>
      </c>
      <c r="G57" s="533" t="s">
        <v>1794</v>
      </c>
      <c r="H57" s="533" t="s">
        <v>1795</v>
      </c>
      <c r="I57" s="533">
        <v>2</v>
      </c>
      <c r="J57" s="533" t="s">
        <v>1796</v>
      </c>
      <c r="K57" s="533" t="s">
        <v>639</v>
      </c>
      <c r="L57" s="539" t="s">
        <v>153</v>
      </c>
      <c r="M57" s="542">
        <v>7366</v>
      </c>
      <c r="N57" s="533"/>
      <c r="O57" s="542">
        <v>7366</v>
      </c>
      <c r="P57" s="533"/>
      <c r="Q57" s="563" t="s">
        <v>1797</v>
      </c>
      <c r="R57" s="563" t="s">
        <v>1798</v>
      </c>
      <c r="S57" s="10"/>
    </row>
    <row r="58" spans="1:19" s="304" customFormat="1" ht="45" customHeight="1" x14ac:dyDescent="0.25">
      <c r="A58" s="850">
        <v>19</v>
      </c>
      <c r="B58" s="848">
        <v>6</v>
      </c>
      <c r="C58" s="848">
        <v>5</v>
      </c>
      <c r="D58" s="848">
        <v>11</v>
      </c>
      <c r="E58" s="848" t="s">
        <v>1800</v>
      </c>
      <c r="F58" s="846" t="s">
        <v>1801</v>
      </c>
      <c r="G58" s="848" t="s">
        <v>1802</v>
      </c>
      <c r="H58" s="138" t="s">
        <v>1319</v>
      </c>
      <c r="I58" s="138">
        <v>1</v>
      </c>
      <c r="J58" s="848" t="s">
        <v>1803</v>
      </c>
      <c r="K58" s="858" t="s">
        <v>130</v>
      </c>
      <c r="L58" s="850" t="s">
        <v>153</v>
      </c>
      <c r="M58" s="852">
        <v>7350.5</v>
      </c>
      <c r="N58" s="848"/>
      <c r="O58" s="852">
        <v>6223.5</v>
      </c>
      <c r="P58" s="848"/>
      <c r="Q58" s="848" t="s">
        <v>1766</v>
      </c>
      <c r="R58" s="848" t="s">
        <v>1767</v>
      </c>
      <c r="S58" s="317"/>
    </row>
    <row r="59" spans="1:19" s="304" customFormat="1" ht="48" customHeight="1" x14ac:dyDescent="0.25">
      <c r="A59" s="856"/>
      <c r="B59" s="854"/>
      <c r="C59" s="854"/>
      <c r="D59" s="854"/>
      <c r="E59" s="854"/>
      <c r="F59" s="857"/>
      <c r="G59" s="854"/>
      <c r="H59" s="138" t="s">
        <v>615</v>
      </c>
      <c r="I59" s="138">
        <v>40</v>
      </c>
      <c r="J59" s="854"/>
      <c r="K59" s="859"/>
      <c r="L59" s="856"/>
      <c r="M59" s="855"/>
      <c r="N59" s="854"/>
      <c r="O59" s="855"/>
      <c r="P59" s="854"/>
      <c r="Q59" s="854"/>
      <c r="R59" s="854"/>
      <c r="S59" s="317"/>
    </row>
    <row r="60" spans="1:19" s="304" customFormat="1" ht="51" customHeight="1" x14ac:dyDescent="0.25">
      <c r="A60" s="856"/>
      <c r="B60" s="854"/>
      <c r="C60" s="854"/>
      <c r="D60" s="854"/>
      <c r="E60" s="854"/>
      <c r="F60" s="857"/>
      <c r="G60" s="854"/>
      <c r="H60" s="138" t="s">
        <v>705</v>
      </c>
      <c r="I60" s="138">
        <v>1</v>
      </c>
      <c r="J60" s="854"/>
      <c r="K60" s="859"/>
      <c r="L60" s="856"/>
      <c r="M60" s="855"/>
      <c r="N60" s="854"/>
      <c r="O60" s="855"/>
      <c r="P60" s="854"/>
      <c r="Q60" s="854"/>
      <c r="R60" s="854"/>
      <c r="S60" s="317"/>
    </row>
    <row r="61" spans="1:19" s="304" customFormat="1" ht="64.5" customHeight="1" x14ac:dyDescent="0.25">
      <c r="A61" s="851"/>
      <c r="B61" s="849"/>
      <c r="C61" s="849"/>
      <c r="D61" s="849"/>
      <c r="E61" s="849"/>
      <c r="F61" s="847"/>
      <c r="G61" s="849"/>
      <c r="H61" s="138" t="s">
        <v>1507</v>
      </c>
      <c r="I61" s="138">
        <v>11</v>
      </c>
      <c r="J61" s="849"/>
      <c r="K61" s="860"/>
      <c r="L61" s="851"/>
      <c r="M61" s="853"/>
      <c r="N61" s="849"/>
      <c r="O61" s="853"/>
      <c r="P61" s="849"/>
      <c r="Q61" s="849"/>
      <c r="R61" s="849"/>
      <c r="S61" s="317"/>
    </row>
    <row r="62" spans="1:19" s="304" customFormat="1" ht="119.25" customHeight="1" x14ac:dyDescent="0.25">
      <c r="A62" s="850">
        <v>20</v>
      </c>
      <c r="B62" s="850">
        <v>6</v>
      </c>
      <c r="C62" s="850">
        <v>5</v>
      </c>
      <c r="D62" s="848">
        <v>11</v>
      </c>
      <c r="E62" s="848" t="s">
        <v>1804</v>
      </c>
      <c r="F62" s="846" t="s">
        <v>1805</v>
      </c>
      <c r="G62" s="848" t="s">
        <v>1719</v>
      </c>
      <c r="H62" s="138" t="s">
        <v>1725</v>
      </c>
      <c r="I62" s="138">
        <v>1</v>
      </c>
      <c r="J62" s="848" t="s">
        <v>1806</v>
      </c>
      <c r="K62" s="848" t="s">
        <v>1807</v>
      </c>
      <c r="L62" s="850" t="s">
        <v>153</v>
      </c>
      <c r="M62" s="852">
        <v>19480</v>
      </c>
      <c r="N62" s="848"/>
      <c r="O62" s="852">
        <v>7380</v>
      </c>
      <c r="P62" s="848"/>
      <c r="Q62" s="848" t="s">
        <v>1808</v>
      </c>
      <c r="R62" s="848" t="s">
        <v>1809</v>
      </c>
      <c r="S62" s="317"/>
    </row>
    <row r="63" spans="1:19" s="304" customFormat="1" ht="99" customHeight="1" x14ac:dyDescent="0.25">
      <c r="A63" s="851"/>
      <c r="B63" s="851"/>
      <c r="C63" s="851"/>
      <c r="D63" s="849"/>
      <c r="E63" s="849"/>
      <c r="F63" s="847"/>
      <c r="G63" s="849"/>
      <c r="H63" s="138" t="s">
        <v>1810</v>
      </c>
      <c r="I63" s="138">
        <v>700</v>
      </c>
      <c r="J63" s="849"/>
      <c r="K63" s="849"/>
      <c r="L63" s="851"/>
      <c r="M63" s="853"/>
      <c r="N63" s="849"/>
      <c r="O63" s="853"/>
      <c r="P63" s="849"/>
      <c r="Q63" s="849"/>
      <c r="R63" s="849"/>
      <c r="S63" s="317"/>
    </row>
    <row r="64" spans="1:19" s="305" customFormat="1" x14ac:dyDescent="0.25">
      <c r="J64" s="343"/>
      <c r="M64" s="306"/>
      <c r="N64" s="306"/>
      <c r="O64" s="306"/>
      <c r="P64" s="306"/>
    </row>
    <row r="65" spans="10:16" s="305" customFormat="1" x14ac:dyDescent="0.25">
      <c r="J65" s="343"/>
      <c r="L65" s="465"/>
      <c r="M65" s="808" t="s">
        <v>618</v>
      </c>
      <c r="N65" s="757"/>
      <c r="O65" s="757" t="s">
        <v>619</v>
      </c>
      <c r="P65" s="758"/>
    </row>
    <row r="66" spans="10:16" s="305" customFormat="1" x14ac:dyDescent="0.25">
      <c r="J66" s="343"/>
      <c r="L66" s="466"/>
      <c r="M66" s="464" t="s">
        <v>620</v>
      </c>
      <c r="N66" s="464" t="s">
        <v>621</v>
      </c>
      <c r="O66" s="464" t="s">
        <v>620</v>
      </c>
      <c r="P66" s="464" t="s">
        <v>621</v>
      </c>
    </row>
    <row r="67" spans="10:16" s="305" customFormat="1" x14ac:dyDescent="0.25">
      <c r="J67" s="343"/>
      <c r="L67" s="473" t="s">
        <v>622</v>
      </c>
      <c r="M67" s="307">
        <v>8</v>
      </c>
      <c r="N67" s="308">
        <v>247000</v>
      </c>
      <c r="O67" s="439">
        <v>12</v>
      </c>
      <c r="P67" s="441">
        <v>201432.76</v>
      </c>
    </row>
  </sheetData>
  <mergeCells count="241">
    <mergeCell ref="Q4:Q5"/>
    <mergeCell ref="R4:R5"/>
    <mergeCell ref="G4:G5"/>
    <mergeCell ref="H4:I4"/>
    <mergeCell ref="J4:J5"/>
    <mergeCell ref="K4:L4"/>
    <mergeCell ref="M4:N4"/>
    <mergeCell ref="O4:P4"/>
    <mergeCell ref="A4:A5"/>
    <mergeCell ref="B4:B5"/>
    <mergeCell ref="C4:C5"/>
    <mergeCell ref="D4:D5"/>
    <mergeCell ref="E4:E5"/>
    <mergeCell ref="F4:F5"/>
    <mergeCell ref="Q7:Q8"/>
    <mergeCell ref="R7:R8"/>
    <mergeCell ref="A7:A8"/>
    <mergeCell ref="B7:B8"/>
    <mergeCell ref="C7:C8"/>
    <mergeCell ref="D7:D8"/>
    <mergeCell ref="E7:E8"/>
    <mergeCell ref="F7:F8"/>
    <mergeCell ref="G7:G8"/>
    <mergeCell ref="J7:J8"/>
    <mergeCell ref="O7:O8"/>
    <mergeCell ref="P7:P8"/>
    <mergeCell ref="A13:A14"/>
    <mergeCell ref="B13:B14"/>
    <mergeCell ref="C13:C14"/>
    <mergeCell ref="D13:D14"/>
    <mergeCell ref="E13:E14"/>
    <mergeCell ref="K7:K8"/>
    <mergeCell ref="L7:L8"/>
    <mergeCell ref="M7:M8"/>
    <mergeCell ref="N7:N8"/>
    <mergeCell ref="N13:N14"/>
    <mergeCell ref="O13:O14"/>
    <mergeCell ref="P13:P14"/>
    <mergeCell ref="Q13:Q14"/>
    <mergeCell ref="R13:R14"/>
    <mergeCell ref="F13:F14"/>
    <mergeCell ref="G13:G14"/>
    <mergeCell ref="J13:J14"/>
    <mergeCell ref="K13:K14"/>
    <mergeCell ref="L13:L14"/>
    <mergeCell ref="M13:M14"/>
    <mergeCell ref="R16:R17"/>
    <mergeCell ref="L16:L17"/>
    <mergeCell ref="M16:M17"/>
    <mergeCell ref="N16:N17"/>
    <mergeCell ref="E18:E21"/>
    <mergeCell ref="F18:F21"/>
    <mergeCell ref="G16:G17"/>
    <mergeCell ref="J16:J17"/>
    <mergeCell ref="K16:K17"/>
    <mergeCell ref="R18:R21"/>
    <mergeCell ref="A16:A17"/>
    <mergeCell ref="B16:B17"/>
    <mergeCell ref="C16:C17"/>
    <mergeCell ref="D16:D17"/>
    <mergeCell ref="E16:E17"/>
    <mergeCell ref="F16:F17"/>
    <mergeCell ref="O18:O21"/>
    <mergeCell ref="P18:P21"/>
    <mergeCell ref="Q18:Q21"/>
    <mergeCell ref="L18:L21"/>
    <mergeCell ref="M18:M21"/>
    <mergeCell ref="N18:N21"/>
    <mergeCell ref="O16:O17"/>
    <mergeCell ref="P16:P17"/>
    <mergeCell ref="Q16:Q17"/>
    <mergeCell ref="A18:A21"/>
    <mergeCell ref="B18:B21"/>
    <mergeCell ref="C18:C21"/>
    <mergeCell ref="D18:D21"/>
    <mergeCell ref="F30:F34"/>
    <mergeCell ref="G30:G34"/>
    <mergeCell ref="J30:J34"/>
    <mergeCell ref="K30:K34"/>
    <mergeCell ref="A22:A29"/>
    <mergeCell ref="B22:B29"/>
    <mergeCell ref="C22:C29"/>
    <mergeCell ref="D22:D29"/>
    <mergeCell ref="E22:E29"/>
    <mergeCell ref="F22:F29"/>
    <mergeCell ref="G18:G21"/>
    <mergeCell ref="J18:J21"/>
    <mergeCell ref="K18:K21"/>
    <mergeCell ref="S25:S28"/>
    <mergeCell ref="A30:A34"/>
    <mergeCell ref="B30:B34"/>
    <mergeCell ref="C30:C34"/>
    <mergeCell ref="D30:D34"/>
    <mergeCell ref="E30:E34"/>
    <mergeCell ref="G22:G29"/>
    <mergeCell ref="J22:J29"/>
    <mergeCell ref="K22:K29"/>
    <mergeCell ref="L22:L29"/>
    <mergeCell ref="M22:M29"/>
    <mergeCell ref="N22:N29"/>
    <mergeCell ref="N30:N34"/>
    <mergeCell ref="O30:O34"/>
    <mergeCell ref="P30:P34"/>
    <mergeCell ref="Q30:Q34"/>
    <mergeCell ref="R30:R34"/>
    <mergeCell ref="L30:L34"/>
    <mergeCell ref="M30:M34"/>
    <mergeCell ref="O22:O29"/>
    <mergeCell ref="P22:P29"/>
    <mergeCell ref="Q22:Q29"/>
    <mergeCell ref="R22:R29"/>
    <mergeCell ref="A40:A43"/>
    <mergeCell ref="B40:B43"/>
    <mergeCell ref="C40:C43"/>
    <mergeCell ref="D40:D43"/>
    <mergeCell ref="E40:E43"/>
    <mergeCell ref="F35:F39"/>
    <mergeCell ref="G35:G39"/>
    <mergeCell ref="J35:J39"/>
    <mergeCell ref="K35:K39"/>
    <mergeCell ref="A35:A39"/>
    <mergeCell ref="B35:B39"/>
    <mergeCell ref="C35:C39"/>
    <mergeCell ref="D35:D39"/>
    <mergeCell ref="E35:E39"/>
    <mergeCell ref="F40:F43"/>
    <mergeCell ref="G40:G43"/>
    <mergeCell ref="J40:J43"/>
    <mergeCell ref="K40:K43"/>
    <mergeCell ref="N35:N39"/>
    <mergeCell ref="O35:O39"/>
    <mergeCell ref="P35:P39"/>
    <mergeCell ref="Q35:Q39"/>
    <mergeCell ref="R35:R39"/>
    <mergeCell ref="L35:L39"/>
    <mergeCell ref="M35:M39"/>
    <mergeCell ref="N40:N43"/>
    <mergeCell ref="O40:O43"/>
    <mergeCell ref="P40:P43"/>
    <mergeCell ref="Q40:Q43"/>
    <mergeCell ref="R40:R43"/>
    <mergeCell ref="L40:L43"/>
    <mergeCell ref="M40:M43"/>
    <mergeCell ref="Q44:Q45"/>
    <mergeCell ref="R44:R45"/>
    <mergeCell ref="A46:A49"/>
    <mergeCell ref="B46:B49"/>
    <mergeCell ref="C46:C49"/>
    <mergeCell ref="D46:D49"/>
    <mergeCell ref="E46:E49"/>
    <mergeCell ref="F44:F45"/>
    <mergeCell ref="G44:G45"/>
    <mergeCell ref="J44:J45"/>
    <mergeCell ref="K44:K45"/>
    <mergeCell ref="L44:L45"/>
    <mergeCell ref="M44:M45"/>
    <mergeCell ref="N46:N49"/>
    <mergeCell ref="O46:O49"/>
    <mergeCell ref="P46:P49"/>
    <mergeCell ref="Q46:Q49"/>
    <mergeCell ref="R46:R49"/>
    <mergeCell ref="L46:L49"/>
    <mergeCell ref="M46:M49"/>
    <mergeCell ref="A44:A45"/>
    <mergeCell ref="B44:B45"/>
    <mergeCell ref="C44:C45"/>
    <mergeCell ref="D44:D45"/>
    <mergeCell ref="F46:F49"/>
    <mergeCell ref="G46:G49"/>
    <mergeCell ref="J46:J49"/>
    <mergeCell ref="K46:K49"/>
    <mergeCell ref="N44:N45"/>
    <mergeCell ref="O44:O45"/>
    <mergeCell ref="P44:P45"/>
    <mergeCell ref="E44:E45"/>
    <mergeCell ref="N50:N51"/>
    <mergeCell ref="O50:O51"/>
    <mergeCell ref="P50:P51"/>
    <mergeCell ref="Q50:Q51"/>
    <mergeCell ref="R50:R51"/>
    <mergeCell ref="A52:A56"/>
    <mergeCell ref="B52:B56"/>
    <mergeCell ref="C52:C56"/>
    <mergeCell ref="D52:D56"/>
    <mergeCell ref="E52:E56"/>
    <mergeCell ref="F50:F51"/>
    <mergeCell ref="G50:G51"/>
    <mergeCell ref="J50:J51"/>
    <mergeCell ref="K50:K51"/>
    <mergeCell ref="L50:L51"/>
    <mergeCell ref="M50:M51"/>
    <mergeCell ref="N52:N56"/>
    <mergeCell ref="O52:O56"/>
    <mergeCell ref="P52:P56"/>
    <mergeCell ref="Q52:Q56"/>
    <mergeCell ref="R52:R56"/>
    <mergeCell ref="A50:A51"/>
    <mergeCell ref="B50:B51"/>
    <mergeCell ref="C50:C51"/>
    <mergeCell ref="D50:D51"/>
    <mergeCell ref="E50:E51"/>
    <mergeCell ref="F52:F56"/>
    <mergeCell ref="G52:G56"/>
    <mergeCell ref="J52:J56"/>
    <mergeCell ref="K52:K56"/>
    <mergeCell ref="L52:L56"/>
    <mergeCell ref="M52:M56"/>
    <mergeCell ref="A58:A61"/>
    <mergeCell ref="B58:B61"/>
    <mergeCell ref="C58:C61"/>
    <mergeCell ref="D58:D61"/>
    <mergeCell ref="E58:E61"/>
    <mergeCell ref="Q58:Q61"/>
    <mergeCell ref="R58:R61"/>
    <mergeCell ref="L58:L61"/>
    <mergeCell ref="M58:M61"/>
    <mergeCell ref="A62:A63"/>
    <mergeCell ref="B62:B63"/>
    <mergeCell ref="C62:C63"/>
    <mergeCell ref="D62:D63"/>
    <mergeCell ref="E62:E63"/>
    <mergeCell ref="F58:F61"/>
    <mergeCell ref="G58:G61"/>
    <mergeCell ref="J58:J61"/>
    <mergeCell ref="K58:K61"/>
    <mergeCell ref="N62:N63"/>
    <mergeCell ref="O62:O63"/>
    <mergeCell ref="P62:P63"/>
    <mergeCell ref="Q62:Q63"/>
    <mergeCell ref="R62:R63"/>
    <mergeCell ref="M65:N65"/>
    <mergeCell ref="O65:P65"/>
    <mergeCell ref="F62:F63"/>
    <mergeCell ref="G62:G63"/>
    <mergeCell ref="J62:J63"/>
    <mergeCell ref="K62:K63"/>
    <mergeCell ref="L62:L63"/>
    <mergeCell ref="M62:M63"/>
    <mergeCell ref="N58:N61"/>
    <mergeCell ref="O58:O61"/>
    <mergeCell ref="P58:P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35</vt:i4>
      </vt:variant>
    </vt:vector>
  </HeadingPairs>
  <TitlesOfParts>
    <vt:vector size="35"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Warminsko-mazurska JR</vt:lpstr>
      <vt:lpstr>Wielkopolska JR</vt:lpstr>
      <vt:lpstr>Zachodniopomorska JR</vt:lpstr>
      <vt:lpstr>MRiRW</vt:lpstr>
      <vt:lpstr>CDR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dc:creator>
  <cp:lastModifiedBy>iza</cp:lastModifiedBy>
  <dcterms:created xsi:type="dcterms:W3CDTF">2018-08-17T05:42:03Z</dcterms:created>
  <dcterms:modified xsi:type="dcterms:W3CDTF">2018-12-10T08:37:28Z</dcterms:modified>
</cp:coreProperties>
</file>