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Z:\GRUPA ROBOCZA\Grupa Robocza ds. KSOW\GR KSOW_2023\4. Uchwały nr 73, 74, 75_tryb obiegowy\6. Uchwała nr 73_zmiana PO 2022-2023_po akceptacji członków\"/>
    </mc:Choice>
  </mc:AlternateContent>
  <xr:revisionPtr revIDLastSave="0" documentId="13_ncr:1_{E4B16100-8F04-4196-8A60-E60EAE4F24BF}" xr6:coauthVersionLast="47" xr6:coauthVersionMax="47" xr10:uidLastSave="{00000000-0000-0000-0000-000000000000}"/>
  <bookViews>
    <workbookView xWindow="-120" yWindow="-120" windowWidth="29040" windowHeight="15840" xr2:uid="{00000000-000D-0000-FFFF-FFFF00000000}"/>
  </bookViews>
  <sheets>
    <sheet name="Podsumowanie" sheetId="2" r:id="rId1"/>
    <sheet name="Dolnośląska JR" sheetId="3" r:id="rId2"/>
    <sheet name="Kujawsko-Pomorskie_ JR" sheetId="4" r:id="rId3"/>
    <sheet name="Lubelska JR" sheetId="5" r:id="rId4"/>
    <sheet name="Lubuska JR" sheetId="6" r:id="rId5"/>
    <sheet name="Łódzka JR" sheetId="7" r:id="rId6"/>
    <sheet name="Małopolska JR" sheetId="8" r:id="rId7"/>
    <sheet name="Mazowiecka JR" sheetId="9" r:id="rId8"/>
    <sheet name="Opolskie JR" sheetId="10" r:id="rId9"/>
    <sheet name="Podkarpacka JR" sheetId="11" r:id="rId10"/>
    <sheet name="Podlaska JR" sheetId="21" r:id="rId11"/>
    <sheet name="Pomorska JR" sheetId="13" r:id="rId12"/>
    <sheet name="Śląska JR" sheetId="14" r:id="rId13"/>
    <sheet name="Świętokrzyska JR" sheetId="15" r:id="rId14"/>
    <sheet name="Warmińsko-mazurska JR" sheetId="16" r:id="rId15"/>
    <sheet name="Wielkopolska JR" sheetId="17" r:id="rId16"/>
    <sheet name="Zachodniopomorska JR" sheetId="18" r:id="rId17"/>
    <sheet name="CDR KSOW" sheetId="23" r:id="rId18"/>
  </sheets>
  <definedNames>
    <definedName name="_xlnm._FilterDatabase" localSheetId="17" hidden="1">'CDR KSOW'!$A$5:$U$91</definedName>
    <definedName name="_Hlk94867043" localSheetId="17">'CDR KSOW'!$E$36</definedName>
    <definedName name="_Hlk94867043" localSheetId="4">'Lubuska JR'!#REF!</definedName>
    <definedName name="_Hlk95738508" localSheetId="9">'Podkarpacka JR'!$E$23</definedName>
    <definedName name="_Hlk96432391" localSheetId="8">'Opolskie JR'!#REF!</definedName>
    <definedName name="_Hlk96677448" localSheetId="17">'CDR KSOW'!#REF!</definedName>
    <definedName name="_Hlk96677448" localSheetId="4">'Lubuska JR'!#REF!</definedName>
    <definedName name="_Hlk97886343" localSheetId="8">'Opolskie JR'!#REF!</definedName>
    <definedName name="_xlnm.Print_Area" localSheetId="17">'CDR KSOW'!$A$1:$S$104</definedName>
    <definedName name="_xlnm.Print_Area" localSheetId="5">'Łódzka JR'!$A$1:$S$67</definedName>
    <definedName name="_xlnm.Print_Area" localSheetId="7">'Mazowiecka JR'!$A$1:$S$152</definedName>
    <definedName name="_xlnm.Print_Area" localSheetId="8">'Opolskie JR'!$A$1:$T$153</definedName>
    <definedName name="_xlnm.Print_Area" localSheetId="13">'Świętokrzyska JR'!$A$1:$S$50</definedName>
    <definedName name="_xlnm.Print_Area" localSheetId="15">'Wielkopolska JR'!$A$1:$S$220</definedName>
    <definedName name="_xlnm.Print_Titles" localSheetId="7">'Mazowiecka JR'!$3:$5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2" i="13" l="1"/>
  <c r="P74" i="3"/>
  <c r="J74" i="3"/>
  <c r="R103" i="23" l="1"/>
  <c r="Q103" i="23"/>
  <c r="R122" i="13" l="1"/>
  <c r="Q124" i="21" l="1"/>
  <c r="P124" i="21"/>
  <c r="R56" i="11"/>
  <c r="Q56" i="11"/>
  <c r="R145" i="10" l="1"/>
  <c r="Q145" i="10"/>
  <c r="S135" i="9"/>
  <c r="R135" i="9"/>
  <c r="R109" i="8"/>
  <c r="Q109" i="8" l="1"/>
  <c r="R64" i="7" l="1"/>
  <c r="Q64" i="7"/>
  <c r="R47" i="6" l="1"/>
  <c r="Q47" i="6"/>
  <c r="P71" i="3" l="1"/>
  <c r="C23" i="2" l="1"/>
  <c r="Q140" i="5" l="1"/>
  <c r="Q41" i="14"/>
  <c r="P66" i="4"/>
  <c r="R35" i="15" l="1"/>
  <c r="R34" i="15"/>
  <c r="R32" i="15"/>
  <c r="R30" i="15"/>
  <c r="R28" i="15"/>
  <c r="R27" i="15"/>
  <c r="R26" i="15"/>
  <c r="R51" i="15" l="1"/>
  <c r="J125" i="9"/>
  <c r="P68" i="3" l="1"/>
  <c r="R41" i="14" l="1"/>
  <c r="J64" i="3" l="1"/>
  <c r="J63" i="3"/>
  <c r="P60" i="3"/>
  <c r="P58" i="3"/>
  <c r="J57" i="3"/>
  <c r="P56" i="3"/>
  <c r="P47" i="3"/>
  <c r="P44" i="3"/>
  <c r="J43" i="3"/>
  <c r="J42" i="3"/>
  <c r="J41" i="3"/>
  <c r="P37" i="3"/>
  <c r="J36" i="3"/>
  <c r="P35" i="3"/>
  <c r="P32" i="3"/>
  <c r="J31" i="3"/>
  <c r="R28" i="3"/>
  <c r="R79" i="3" s="1"/>
  <c r="P28" i="3"/>
  <c r="Q66" i="4" l="1"/>
  <c r="P219" i="17"/>
  <c r="Q219" i="17"/>
  <c r="R52" i="18"/>
  <c r="Q52" i="18"/>
  <c r="R30" i="16"/>
  <c r="Q30" i="16"/>
  <c r="R140" i="5"/>
  <c r="O66" i="17"/>
  <c r="O27" i="17"/>
  <c r="O18" i="17"/>
  <c r="O34" i="10" l="1"/>
  <c r="O14" i="17" l="1"/>
  <c r="O22" i="17"/>
  <c r="O23" i="17"/>
  <c r="O30" i="17"/>
  <c r="O36" i="17"/>
  <c r="O41" i="17"/>
  <c r="O45" i="17"/>
  <c r="O49" i="17"/>
  <c r="O59" i="17"/>
  <c r="O72" i="17"/>
  <c r="O76" i="17"/>
  <c r="O80" i="17"/>
  <c r="O82" i="17"/>
  <c r="O88" i="17"/>
  <c r="Q25" i="15" l="1"/>
  <c r="Q24" i="15"/>
  <c r="Q23" i="15"/>
  <c r="Q22" i="15"/>
  <c r="Q21" i="15"/>
  <c r="Q20" i="15"/>
  <c r="Q19" i="15"/>
  <c r="Q18" i="15"/>
  <c r="Q17" i="15"/>
  <c r="Q16" i="15"/>
  <c r="Q15" i="15"/>
  <c r="Q14" i="15"/>
  <c r="Q13" i="15"/>
  <c r="Q12" i="15"/>
  <c r="Q11" i="15"/>
  <c r="Q10" i="15"/>
  <c r="Q9" i="15"/>
  <c r="Q8" i="15"/>
  <c r="Q7" i="15"/>
  <c r="Q51" i="15" l="1"/>
  <c r="O76" i="13"/>
  <c r="O70" i="13"/>
  <c r="O64" i="13"/>
  <c r="O57" i="13"/>
  <c r="O48" i="13"/>
  <c r="O42" i="13"/>
  <c r="O38" i="13"/>
  <c r="O19" i="13"/>
  <c r="O15" i="13"/>
  <c r="O9" i="13"/>
  <c r="O6" i="13"/>
  <c r="J27" i="3" l="1"/>
  <c r="Q26" i="3"/>
  <c r="O26" i="3"/>
  <c r="Q19" i="3"/>
  <c r="O19" i="3"/>
  <c r="O14" i="3"/>
  <c r="O13" i="3"/>
  <c r="O10" i="3"/>
  <c r="O6" i="3"/>
  <c r="Q79" i="3" l="1"/>
  <c r="D23" i="2" s="1"/>
</calcChain>
</file>

<file path=xl/sharedStrings.xml><?xml version="1.0" encoding="utf-8"?>
<sst xmlns="http://schemas.openxmlformats.org/spreadsheetml/2006/main" count="8675" uniqueCount="3603">
  <si>
    <t xml:space="preserve">Liczba </t>
  </si>
  <si>
    <t>Kwota</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</si>
  <si>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</si>
  <si>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</si>
  <si>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</si>
  <si>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</si>
  <si>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</si>
  <si>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</si>
  <si>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</si>
  <si>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</si>
  <si>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</si>
  <si>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</si>
  <si>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</si>
  <si>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</si>
  <si>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</si>
  <si>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</si>
  <si>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</si>
  <si>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</si>
  <si>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Centrum Doradztwa Rolniczego 
w Brwinowie (JC)</t>
  </si>
  <si>
    <t>RAZEM</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</si>
  <si>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</si>
  <si>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</si>
  <si>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</si>
  <si>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</si>
  <si>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</si>
  <si>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</si>
  <si>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</si>
  <si>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</si>
  <si>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</si>
  <si>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</si>
  <si>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</si>
  <si>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</si>
  <si>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</si>
  <si>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</si>
  <si>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</si>
  <si>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</si>
  <si>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</si>
  <si>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</si>
  <si>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</si>
  <si>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</si>
  <si>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</si>
  <si>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</si>
  <si>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</si>
  <si>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</si>
  <si>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</si>
  <si>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</si>
  <si>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</si>
  <si>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</si>
  <si>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</si>
  <si>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</si>
  <si>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</si>
  <si>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</si>
  <si>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</si>
  <si>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</si>
  <si>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</si>
  <si>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</si>
  <si>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Innowacje w gospodarstwach pasiecznych</t>
  </si>
  <si>
    <t xml:space="preserve">Podniesienie poziomu wiedzy zainteresowanych stron w zakresie innowacyjnych rozwiązań w gospodarstwach pasiecznych; wymiana i upowszechnianie wiedzy i doświadczeń w zakresie nowoczesnych i innowacyjnych rozwiązań oraz dobrych praktyk w rolnictwie i na obszarach wiejskich. 
</t>
  </si>
  <si>
    <t xml:space="preserve">Zorganizowanie i przeprowadzenie konferencji nt.: Innowacje w gospodarstwach pasiecznych, w której będzie uczestniczyło 100 osób. W trakcie konferencji nastąpi podsumowanie konkursu na najciekawsze, innowacyjne rozwiązania w dolnośląskich pasiekach. Uzupełnieniem konferencji i konkursu będzie opracowanie publikacji, która umożliwi dostęp do fachowej wiedzy i pozwoli na upowszechnianie dobrych praktyk w gospodarstwach pszczelarskich wśród szerszej grupy odbiorców. </t>
  </si>
  <si>
    <t>konferencja; publikacja; konkurs</t>
  </si>
  <si>
    <t>liczba konferencji</t>
  </si>
  <si>
    <t>sztuka</t>
  </si>
  <si>
    <t>rolnicy, właściciele gospodarstw pasiecznych, przedstawiciele świata nauki, przedstawiciele doradztwa rolniczego, mieszkańcy obszarów wiejskich i inne osoby zainteresowane wdrażaniem innowacji w rolnictwie i na obszarach wiejskich</t>
  </si>
  <si>
    <t>II-IV</t>
  </si>
  <si>
    <t xml:space="preserve"> -</t>
  </si>
  <si>
    <t>Dolnośląski Ośrodek Doradztwa Rolniczego z siedzibą we Wrocławiu, ul. Zwycięska 8, 53-033 Wrocław</t>
  </si>
  <si>
    <t>liczba uczestników konferencji</t>
  </si>
  <si>
    <t>osoba</t>
  </si>
  <si>
    <t>liczba publikacji/nakład publikacji</t>
  </si>
  <si>
    <t>1/1000</t>
  </si>
  <si>
    <t>liczba konkursów/liczba nagród</t>
  </si>
  <si>
    <t xml:space="preserve"> 1/3</t>
  </si>
  <si>
    <t>Łączy nas Śląsk – folklor i tradycja w Gminie Żukowice</t>
  </si>
  <si>
    <t xml:space="preserve">Celem jest podtrzymywanie tradycji i lokalnego folkloru. Projekt pozwoli również zaktywizować społeczność wokół ochrony dziedzictwa narodowego i lokalnego związanego obszarem gminy Żukowice i gmin ościennych oraz podnieść umiejętności głosowo-sceniczne uczestników, tj. 2 zespołów ludowych. Projekt wspiera rozwój lokalnej społeczności, w tym śpiewaków należących do zespołów folklorystycznych „Chaber” i „Brzegowiacy” w zakresie pozyskania umiejętności lepszej organizacji inicjatyw i radzenia sobie z trudnościami oraz integracji i wzmocnienia więzi międzyludzkich. </t>
  </si>
  <si>
    <t xml:space="preserve">Organizacja wyjazdu studyjnego dla 32 osób do Koszęcina do siedziby Zespołu Pieśni i Tańca „Śląsk” im. Stanisława Hadyny. W trakcie wyjazdu zostaną zorganizowane warsztaty: teatralno-dykcyjne, wokalne, doskonalące ruch sceniczny dla zespołów folklorystycznych „Chaber” i „Brzegowiacy” (30-32 osoby), reprezentujących Gminę Żukowice.  </t>
  </si>
  <si>
    <t>krajowy wyjazd studyjny</t>
  </si>
  <si>
    <t>liczba krajowych wyjazdów studyjnych</t>
  </si>
  <si>
    <t>członkowie zespołów   folklorystycznych „Brzegowiacy” i „Chabry” z Gminy Żukowice</t>
  </si>
  <si>
    <t>Gmina Żukowice, Żukowice 148, 67-231 Żukowice</t>
  </si>
  <si>
    <t>liczba uczestników krajowych wyjazdów studyjnych</t>
  </si>
  <si>
    <t>Przedsiębiorczy smak dolnośląskiej wsi</t>
  </si>
  <si>
    <t>Celem operacji jest  umożliwienie lokalnym producentom dotarcia do instytucji i organizacji wspierających oraz jak najszerszej grupy odbiorców, do innych producentów oraz ich know-how, a także zachęcenie do inwestowania w tą gałąź gospodarki co znacząco przyczyni się do rozwoju produkcji lokalnej żywności, a co za tym idzie zrównoważonego rozwoju polskiej wsi.  Celem jest także zwrócenie uwagi na turystyczny walor, który jest impulsem zarówno dla inwestora jak i konsumenta, a także zachęcanie młodych rolników aby pozostawali na wsi i rozwijali się tam gospodarczo.</t>
  </si>
  <si>
    <t xml:space="preserve">Stowarzyszenie, jako właściciel portalu wdolnymslasku.com, planuje przygotowanie oraz opublikowanie cyklu składającego się z 10 artykułów prasowych opatrzonych grafikami o tematyce operacji, 15 krótkich filmów w formule reportażowej, 4 banerów graficznych o tematyce operacji umieszczonych na stronie głównej ww. portalu, wpisanego rejestrze prasy jako dziennik oraz w podległych mu mediach społecznościowych (portal generuje 1-1,5 mln wyświetleń w miesiącu). </t>
  </si>
  <si>
    <t>informacje i publikacje w internecie</t>
  </si>
  <si>
    <t>liczba informacji i publikacji w internecie</t>
  </si>
  <si>
    <t xml:space="preserve">mieszkańcy obszarów wiejskich z terenu województwa dolnośląskiego, przedsiębiorcy rolni prowadzący produkcję rolno-spożywczą, konsumenci mieszkający na terenach wiejskich i miejskich - korzystający z Internetu oraz mediów społecznościowych
</t>
  </si>
  <si>
    <t>Stowarzyszenie Dolnośląski Instytut Korfantego, ul. Porzeczkowa 3, 50-008 Wrocław</t>
  </si>
  <si>
    <t>Realizacja audycji telewizyjnej pt. „Sielskie życie."</t>
  </si>
  <si>
    <t>Audycja ma przekonać widzów, że wieś i małe miejscowości to świetne miejsce do wygodnego życia, rozwoju zawodowego, podtrzymywania pasji czy wykonywania nietypowych zawodów. Ma pokazać, że takie miejscowości intensywnie się rozwijają oraz inwestują w infrastrukturę, z której korzystają wszyscy mieszkańcy. Dzięki lokalnym samorządom oraz organizacjom, tworzonym przez mieszkańców, powstają świetnie wyposażone placówki edukacyjne, obiekty sportowe, drogi dojazdowe, świetlice, ożywiane są obiekty historyczne. Zaprezentowane zostaną przykłady różnorodnych form aktywności życiowych na terenach wiejskich (m.in. biznesowych, edukacyjnych, społecznych) oraz  efekty takiej aktywności. Celem będzie też zachęcenie do zwiększenia aktywności mieszkańców na terenach wiejskich, prezentacja dobrych praktyk, kooperacji różnych środowisk i grup społecznych na wsi.</t>
  </si>
  <si>
    <t>Planowana jest produkcja 10 odcinków audycji telewizyjnej.</t>
  </si>
  <si>
    <t>audycja telewizyjna</t>
  </si>
  <si>
    <t>liczba odcinków audycji telewizyjnej</t>
  </si>
  <si>
    <t>rolnicy, przedsiębiorcy, drobni wytwórcy, rękodzielnicy, przedstawiciele Lokalnych Grup Działania, samorządów</t>
  </si>
  <si>
    <t xml:space="preserve">Telewizja Polska S.A. z siedzibą w Warszawie, ul. J.P.Woronicza 17 00-999, Warszawa, Oddział Terenowy we Wrocławiu, ul. Karkonoska 8, 53-015 Wrocław
</t>
  </si>
  <si>
    <t>Kuźnia wiedzy i aktywizacja młodzieży z obszarów wiejskich (partnerów KSOW) w ramach działalności młodzieżowych rad gmin</t>
  </si>
  <si>
    <t xml:space="preserve">Aktywizacja młodzieży wiejskiej na rzecz podejmowania inicjatyw w zakresie rozwoju obszarów wiejskich na terenie Gminy Długołęka oraz Gminy Tarnowo Podgórne w okresie sierpień – październik 2022 r. poprzez udział w warsztatowym wyjeździe studyjnym. </t>
  </si>
  <si>
    <t xml:space="preserve">Planowana jest organizacja wyjazdu studyjnego dla 30 osób do Partnera KSOW – Gminy Tarnowo Podgórne (woj. wielkopolskie). W ramach wyjazdu studyjnego radni Młodzieżowej Rady Gminy Długołęka i przedstawiciele parafii pw. św. Michała Archanioła w Długołęce wezmą udział w warsztatach:
1. Budowanie umiejętności liderskich i podejmowanie inicjatyw na obszarach wiejskich; 2. Prawno-organizacyjne podstawy działania młodzieżowej rady w kontekście podejmowania działań na rzecz zwiększenia aktywności na obszarach wiejskich;  3. Jak prowadzić diagnozę potrzeb i planować działania na rzecz społeczności lokalnej;  4. Praca metodą projektu na rzecz podejmowania inicjatyw na obszarach wiejskich. 
Na zakończenie projektu zostanie opracowany folder „Atrakcje turystyczne Gminy Długołęka – okiem młodzieży” o nakładzie 1 000  szt. – efekt ukazujący aktywizację młodzieży. Stworzenie folderu poprzedzi spotkanie dotyczące opracowania folderu. Celem spotkania będzie omówienie wiedzy zdobytej podczas wyjazdu oraz wymiana doświadczeń.
</t>
  </si>
  <si>
    <t>krajowy wyjazd studyjny; publikacja</t>
  </si>
  <si>
    <t>radni Młodzieżowej Rady Gminy Długołęka oraz jej opiekunowie merytoryczni; przedstawiciele Parafii pw. św. Michała Archanioła w Długołęce; radni Młodzieżowej Rady Gminy Tarnowo Podgórne</t>
  </si>
  <si>
    <t>Gmina Długołęka, ul. Robotnicza 12, 55-095 Długołęka</t>
  </si>
  <si>
    <t>Znaczenie współpracy w branży rolno-spożywczej w ramach krótkich łańcuchów dostaw (KŁD)</t>
  </si>
  <si>
    <t>Zwiększenie zainteresowania stron we wdrażaniu inicjatyw na rzecz rozwoju obszarów wiejskich; zainteresowanie producentów rolnych i przetwórców żywności zgromadzonych wokół Lokalnych Grup Działania działaniami realizowanymi w ramach operacji (certyfikacja, konferencja, warsztaty).</t>
  </si>
  <si>
    <t xml:space="preserve">Planowane są: organizacja konferencji branżowej pt. „Budowanie synergii dla rozwoju biznesu w branży rolno-spożywczej”, warsztatów pt. „Projektowanie rozwiązań sprzedażowych on-line i off-line”, przeprowadzenie procesu certyfikacji (audytów), produkcja filmu promocyjnego </t>
  </si>
  <si>
    <t>konferencja; warsztat; film promocyjny do emisji w internecie; audyt</t>
  </si>
  <si>
    <t>producenci rolni i przetwórcy żywności na terenie Dolnego Śląska</t>
  </si>
  <si>
    <t>Dolnośląska Zielona Dolina sp. z o.o., ul. Strzegomska 42AB, lok. 2.03., 53-611 Wrocław</t>
  </si>
  <si>
    <t>30-50</t>
  </si>
  <si>
    <t>liczba warsztatów</t>
  </si>
  <si>
    <t>liczba uczestników warsztatów</t>
  </si>
  <si>
    <t>20-30</t>
  </si>
  <si>
    <t>liczba filmów promocyjnych do emisji w internecie</t>
  </si>
  <si>
    <t>liczba odsłon filmu promocyjnego</t>
  </si>
  <si>
    <t>liczba audytów</t>
  </si>
  <si>
    <t xml:space="preserve"> 4-6</t>
  </si>
  <si>
    <t>Rozwój obszarów wiejskich oraz aktywizacja środowiska wiejskiego w Gminie Radków poprzez organizację szkoleń dla mieszkańców</t>
  </si>
  <si>
    <t xml:space="preserve">Podniesienie poziomu wiedzy oraz świadomości mieszkańców obszarów wiejskich Dolnego Śląska, w szczególności Gminy Radków z zakresu m.in. prowadzenia dodatkowej działalności, planowania nasadzeń, turystyki wiejskiej, pszczelarstwa, służące promocji zrównoważonego rozwoju obszarów wiejskich oraz wpływające na poprawę warunków życia mieszkańców tych obszarów. </t>
  </si>
  <si>
    <t>Operacja będzie polegała na przeprowadzeniu 9 szkoleń skierowanych dla mieszkańców obszarów wiejskich: przedsiębiorców lub osób planujących rozpoczęcie działalności gospodarczej, kwaterodawców, pszczelarzy, rolników, kobiet mieszkających na wsi, w tym członkiń KGW itd.). Przewiduje się, że w każdym szkoleniu udział będzie brała grupa 25 osób. Tematyka będzie zróżnicowana, ukierunkowana na rozwój przedsiębiorczości oraz wsparcia rolnictwa (rozwój przedsiębiorczości, pszczelarstwo, turystyka wiejska i agroturystyka, produkty naturalne, zakładanie ogrodów ,itd.).</t>
  </si>
  <si>
    <t>szkolenie</t>
  </si>
  <si>
    <t>liczba szkoleń</t>
  </si>
  <si>
    <t>mieszkańcy obszarów wiejskich, pochodzący z Gminy Radków oraz gmin ościennych.</t>
  </si>
  <si>
    <t>Gmina Radków</t>
  </si>
  <si>
    <t>liczba uczestników szkoleń</t>
  </si>
  <si>
    <t>Operacje partnerów KSOW</t>
  </si>
  <si>
    <t>Liczba</t>
  </si>
  <si>
    <t>Celem operacji jest zapoznanie uczestników projektu z efektami wdrażania LSR na terenie Województwa Kujawsko – Pomorskiego, wzmocnienie pozycji Lokalnych Grup Działania w regionie kujawsko – pomorskim oraz zwiększenie ich potencjału oraz aktywizacja lokalnych społeczności.</t>
  </si>
  <si>
    <t>konferencja</t>
  </si>
  <si>
    <t>1 konferencja</t>
  </si>
  <si>
    <t>przedstawiciele lokalnych grup działania</t>
  </si>
  <si>
    <t xml:space="preserve">III-IV </t>
  </si>
  <si>
    <t>Stowarzyszenie Nasza Krajna , 
ul. Jeziorna 6, 
89-400 Sępólno Kraj.</t>
  </si>
  <si>
    <t>wizyta studyjna</t>
  </si>
  <si>
    <t>1 wizyta
studyjna</t>
  </si>
  <si>
    <t>"Klimat dla ekologii - wizyta studyjna"</t>
  </si>
  <si>
    <t>Doskonalenie metod ekologicznego systemu produkcji poprzez wymianę wiedzy i doświadczeń, a także prezentację dobrych praktyk i rozwiązań stosowanych w gospodarstwach ekologicznych innych regionów. Wizyta służy promocji rolnictwa ekologicznego, ale również jest ważna dla ochrony środowiska naturalnego.</t>
  </si>
  <si>
    <t>W ramach operacji zorganizuje się wizytę studyjną do gospodarstw ekologicznych w województwie zachodniopomorskim i pomorskim.</t>
  </si>
  <si>
    <t>1 wizyta studyjna</t>
  </si>
  <si>
    <t xml:space="preserve">producenci żywności ekologicznej; rolnicy konwencjonalni zainteresowani systemem rolnictwa ekologicznego; przedstawiciele instytucji działających na rzecz rolnictwa ekologicznego </t>
  </si>
  <si>
    <t>Kujawsko-Pomorski Ośrodek Doradztwa Rolniczego w Minikowie</t>
  </si>
  <si>
    <t>XXXII Olimpiada Wiedzy Rolniczej</t>
  </si>
  <si>
    <t xml:space="preserve">Celem operacji jest aktywizacja rolników z województwa kujawsko-pomorskiego do zwiększenia zainteresowania nowymi rozwiązaniami technologicznymi wykorzystywanymi w produkcji rolniczej. </t>
  </si>
  <si>
    <t>Operacja będzie polegała na zorganizowaniu XXXII Olimpiady Wiedzy Rolniczej dla rolników z województwa kujawsko-pomorskiego</t>
  </si>
  <si>
    <t>konkurs</t>
  </si>
  <si>
    <t>1 konkurs</t>
  </si>
  <si>
    <t xml:space="preserve"> rolnicy,  doradcy rolni oraz  uczniowie szkół rolniczych z województwa kujawsko-pomorskiego </t>
  </si>
  <si>
    <t>Przykłady dobrych praktyk w przetwórstwie i rolnictwie ekologicznym</t>
  </si>
  <si>
    <t>Celem operacji jest poszukiwanie innowacyjnych rozwiązań usprawniających ekologiczny system produkcji oraz wymianę wiedzy i doświadczeń pomiędzy rolnikami, przetwórcami i  instytucjami i uczestniczącymi w rozwoju obszarów wiejskich. Ponadto wskazanie roli ekologicznego systemu produkcji w ekosystemie, jego wpływu na różnorodność biologiczną i środowisko, poszukiwanie nowych kierunków produkcji żywności wysokiej jakości, która korzystnie oddziałuje na środowisko i chroni bioróżnorodność.</t>
  </si>
  <si>
    <t>Operacja polega na organizacji krajowego wyjazdu studyjnego.</t>
  </si>
  <si>
    <t>członkowie Stowarzyszenia EKOŁAN,  rolnicy konwencjonalni zainteresowani systemem rolnictwa ekologicznego; przetwórcy oraz przedstawiciele instytucji wspierających rolnictwo ekologiczne</t>
  </si>
  <si>
    <t>Kujawsko-Pomorskie Stowarzyszenie Producentów Ekologicznych EKOŁAN</t>
  </si>
  <si>
    <t>Kuchnia domowa w małym przetwórstwie</t>
  </si>
  <si>
    <t xml:space="preserve">Celem operacji jest przeszkolenie  uczestników warsztatów, osób zainteresowanych działalnością lub działających w branży małego przetwórstwa lokalnego z zakresu wymagań higieniczno-sanitarnych w kuchniach domowych, w których produkowane są produkty mięsne, mleczne, pochodzenia roślinnego oraz dla kuchni wykorzystywanych w agroturystyce.  Ponadto  - wydanie broszury informacyjnej na temat warunków higieniczno-sanitarnych w kuchni domowej w aspekcie różnych rodzajów produkcji.
</t>
  </si>
  <si>
    <t>Operacja będzie polegała na zorganizowaniu czterech tematycznych warsztatów oraz opublikowaniu broszury dotyczącej warunków higieniczno-sanitarnych kuchni domowej dla produktów pochodzenia roślinnego, dla produktów mięsnych, dla produktów mlecznych oraz dla kuchni domowej wykorzystywanej w agroturystyce.</t>
  </si>
  <si>
    <t xml:space="preserve">warsztaty </t>
  </si>
  <si>
    <t>4 warsztaty</t>
  </si>
  <si>
    <t>przedstawiciele lokalnych producentów rolnych już działających na rynku oraz zamierzający podjąć taką działalność;  rolnicy produkujący produkty pochodzenia zwierzęcego, roślinnego  w RHD, gospodarstwa agroturystyczne oraz osoby chcące podjąć taką działalność.</t>
  </si>
  <si>
    <t>publikacja</t>
  </si>
  <si>
    <t>1 publikacja</t>
  </si>
  <si>
    <t>szt.</t>
  </si>
  <si>
    <t>Nowoczesna gospodarka pasieczna sposobem na poprawę ekosystemu</t>
  </si>
  <si>
    <t xml:space="preserve">Celem operacji jest uświadomienie jej uczestnikom roli pszczół w ekosystemie oraz wpływ niewłaściwej gospodarki rolnej na zmniejszającą się liczbę rodzin pszczelich w regionalnym środowisku, a tym samym niższe plony. </t>
  </si>
  <si>
    <t>Przedmiotem operacji jest organizacja 4 szkoleń; konferencji oraz wyjazdu studyjnego.</t>
  </si>
  <si>
    <t>4 szkolenia</t>
  </si>
  <si>
    <t>właściciele pasiek, regionalni producenci sprzętu, rolnicy, sadownicy, zielarze, plantatorzy, działkowicze i mieszkańcy wsi oraz osoby chcące założyć pasieki, a także pszczelarze niezrzeszeni</t>
  </si>
  <si>
    <t>Regionalny Związek Pszczelarzy w Toruniu</t>
  </si>
  <si>
    <t>Wybierz strawę i wyprawę na szlaku "Niech Cię Zakole"</t>
  </si>
  <si>
    <t>Celem operacji jest upowszechnienie ofert kulinarno-turystycznych z atrakcyjnymi usługami i produktami, będącymi efektem krótkich łańcuchów dostaw, wdrożonymi programem „Co z zagrody to na stole na hasło Niech Cię Zakole”.</t>
  </si>
  <si>
    <t>Operacja będzie polegała na popularyzacji oferty krajoznawczo – kulinarnej  szlaku „Niech Cię Zakole” poprzez zorganizowanie i przeprowadzanie 4 - ch podróży studyjnych na poszczególnych jego odcinkach: Ziemi Dobrzyńskiej, Zakolu Dolnej Wisły i Kociewiu z udziałem podmiotów tworzących szlak.</t>
  </si>
  <si>
    <t>4 wizyty studyjne</t>
  </si>
  <si>
    <t xml:space="preserve">operatorzy turystyczni, dziennikarze (blogerzy, influancerzy), studenci ostatnich lat studiów kierunków turystycznych, uczniowie szkół gastronomicznych  </t>
  </si>
  <si>
    <t>Instytut Zootechniki - Państwowy Instytut Badawczy w Balicach</t>
  </si>
  <si>
    <t>Mała retencja - duże możliwości</t>
  </si>
  <si>
    <t>Głównym celem operacji jest upowszechnianie wiedzy i doświadczeń dotyczących zarządzania wodami opadowymi, w tym małej retencji, oszczędnego gospodarowania wodą w rolnictwie i na obszarach wiejskich, podniesienie świadomości ekologicznej mieszkańców, zwrócenie uwagi na problem jakim jest złe gospodarowanie zasobami wodnymi na terenie województwa kujawsko-pomorskiego, wskazanie praktycznych rozwiązań.</t>
  </si>
  <si>
    <t>Przedmiotem operacji jest zorganizowanie jednego wyjazdu studyjnego, wydruku i upowszechnienia materiału drukowanego – ulotki , publikacja filmu w internecie, zorganizowanie  konferencji.</t>
  </si>
  <si>
    <t>Mieszkańcy powiatu mogileńskiego, zainteresowani poszerzeniem swojej wiedzy praktycznej na temat małej retencji</t>
  </si>
  <si>
    <t>Powiat Moglileński</t>
  </si>
  <si>
    <t>ulotka</t>
  </si>
  <si>
    <t>1 ulotka</t>
  </si>
  <si>
    <t>informacja w internecie</t>
  </si>
  <si>
    <t>1 informacja w internecie</t>
  </si>
  <si>
    <t>liczba odsłon</t>
  </si>
  <si>
    <t>Magiczno-praktyczne właściwości ziół - produkcja zielarska bazą budowania oferty turystycznej na obszarach wiejskich</t>
  </si>
  <si>
    <t>Przeszkolenie właścicieli gospodarstw agroturystycznych, właścicieli obiektów turystyki wiejskiej oraz osób planujących rozpoczęcie działalności turystycznej na obszarach wiejskich, zainteresowanych prowadzeniem produkcji zielarskiej do celów związanych z działalnością turystyczną, a także osób działających na rzecz rozwoju turystyki na obszarach wiejskich, z zakresu budowania produktu turystycznego opartego na różnorodnym wykorzystaniu surowców zielarskich.</t>
  </si>
  <si>
    <t xml:space="preserve">Przedmiotem operacji jest organizacja  konferencji i warsztatów </t>
  </si>
  <si>
    <t>Właściciele gospodarstw agroturystycznych i  obiektów turystyki wiejskiej, osoby planujące rozpoczęcie działalności turystycznej na obszarach wiejskich, zainteresowani prowadzeniem produkcji zielarskiej do celów związanych z działalnością turystyczną, osoby działające na rzecz rozwoju turystyki na wsi</t>
  </si>
  <si>
    <t>Wspólnie decydujmy o agrobiznesie</t>
  </si>
  <si>
    <t>Głównym celem zadania jest rozpowszechnienie informacji wśród  rolników na temat istoty tworzenia i funkcjonowania  grup producentów rolnych oraz  korzyści płynących ze wspólnego działania, zachęcenie rolników  do podejmowania wspólnych inicjatyw na rzecz rozwoju obszarów wiejskich w ramach grupy producentów rolnych oraz korzystania ze środków PROW.</t>
  </si>
  <si>
    <t>Przedmiotem operacji jest organizacja 14 szkoleń</t>
  </si>
  <si>
    <t>szkolenia</t>
  </si>
  <si>
    <t>14 szkoleń</t>
  </si>
  <si>
    <t>rolnicy, właściciele  gospodarstw o zróżnicowanych powierzchniach i kierunku produkcji, pracownicy biur terenowych Izby,  partnerzy społeczno-gospodarczy Izby</t>
  </si>
  <si>
    <t>Kujawsko-Pomorska Izba Rolnicza</t>
  </si>
  <si>
    <t>Operacje partnerów</t>
  </si>
  <si>
    <t xml:space="preserve">Celem operacji jest podniesienie wiedzy i kompetencji przedstawicieli Lokalnych Grup Działania województwa lubelskiego w zakresie animacji lokalnej oraz poznanie dobrych praktyk w rozwoju obszarów wiejskich, które są niezbędne do podejmowania nowych wyzwań dotyczących przygotowania Lokalnych Strategii Rozwoju oraz pracy ze społecznością lokalną. </t>
  </si>
  <si>
    <t xml:space="preserve">Przedmiotem operacji jest organizacja trzydniowego szkolenia połączonego z wizytą studyjną. Zakres tematyczny szkolenia dotyczy animacji społecznej w tym metod pracy ze społecznością lokalną oraz metod angażowania społeczności. Tematem wizyty studyjnej będzie zapoznanie się z dobrymi praktykami w rozwoju obszarów wiejskich. </t>
  </si>
  <si>
    <t xml:space="preserve">liczba dni szkoleniowych </t>
  </si>
  <si>
    <t>dzień</t>
  </si>
  <si>
    <t xml:space="preserve">Przedstawiciele Lokalnych Grup Działania z województwa lubelskiego </t>
  </si>
  <si>
    <t>Lokalna Grupa Działania "Owocowy Szlak"</t>
  </si>
  <si>
    <t>liczba uczestników szkolenia</t>
  </si>
  <si>
    <t xml:space="preserve">wyjazd studyjny </t>
  </si>
  <si>
    <t xml:space="preserve">liczba uczestników  </t>
  </si>
  <si>
    <t xml:space="preserve">Powiatowe Forum Inicjatyw Regionalnych </t>
  </si>
  <si>
    <t xml:space="preserve">Celem operacji jest wymiana, rozpowszechnianie wiedzy i doświadczeń dotyczących działalności mieszkańców obszarów wiejskich, a przede wszystkim Kół Gospodyń Wiejskich jako szansy na wykorzystanie potencjału członków tych organizacji dla rozwoju lokalnej strategii. </t>
  </si>
  <si>
    <t xml:space="preserve">Operacja będzie polegać na organizacji Powiatowego Forum Inicjatyw Regionalnych, składającego się z wyjazdu studyjnego krajowego, konferencji i konkursu "Zdrowie w słoiczku". </t>
  </si>
  <si>
    <t xml:space="preserve">liczba uczestników </t>
  </si>
  <si>
    <t>mieszkańcy terenów wiejskich powiatu łęczyńskiego</t>
  </si>
  <si>
    <t>II-III</t>
  </si>
  <si>
    <t>Powiat Łęczyński</t>
  </si>
  <si>
    <t>liczba uczestników</t>
  </si>
  <si>
    <t>Ryki - Owocowy Raj</t>
  </si>
  <si>
    <t xml:space="preserve">Realizacja operacji ma na celu wskazać nowoczesne rozwiązania i sposoby na rozwój wsi poprzez wykorzystanie naturalnych walorów w tworzeniu miejsc pracy. Operacja ma na celu poszerzanie dotychczasowej działalności oraz zakładanie kolejnych gospodarstw, co przyczyni się do zwiększenia liczby miejsc pracy na lokalnych obszarach. </t>
  </si>
  <si>
    <t xml:space="preserve">Operacja będzie polegała na organizacji szkolenia dla rodników i lokalnych przedsiębiorców z zakresu sadownictwa oraz uprawy malin, wyjazdu studyjnego do gospodarstw agroturystycznych i przedsiębiorstw zajmujących się przetwórstwem owoców oraz konkursu kulinarnego. </t>
  </si>
  <si>
    <t>Stowarzyszenia, organizacje z terenu gminy Ryki, rolnicy, lokalni przedsiębiorcy, mieszkańcy gminy Ryki</t>
  </si>
  <si>
    <t>Miejsko -Gminne Centrum Kultury w Rykach</t>
  </si>
  <si>
    <t xml:space="preserve">liczba dni wyjazdu </t>
  </si>
  <si>
    <t xml:space="preserve">konkurs </t>
  </si>
  <si>
    <t xml:space="preserve">Organizacja konferencji i konkursów kulinarnych mających na celu promocję produktów lokalnych </t>
  </si>
  <si>
    <t xml:space="preserve">Celem operacji jest wzrost wiedzy i świadomości mieszkańców o zasobach regionu, w tym produktach lokalnych i tradycyjnych, wymiana doświadczeń w zakresie marketingu i sprzedaży oraz nawiązanie współpracy zainteresowanych grup przyczyniające się do wzrostu dostępności produktów na rynku. </t>
  </si>
  <si>
    <t xml:space="preserve">Operacja będzie polegała na organizacji konferencji dla producentów i wytwórców produktów lokalnych oraz organizacji pozarządowych. Odbędzie się wykład na temat rejestracji produktów, które są zarejestrowane oraz uczestniczą w procesie rejestracji. Dodatkowo zostanie przedstawiony wykład o sprzedaży bezpośredniej. Podczas konferencji odbędzie się konkurs kulinarny dla organizacji pozarządowych. Efektem konferencji będzie zaprojektowanie mapy produktów lokalnych regionu. Mapa będzie dostępna w wersji elektronicznej. W ramach promocji wydarzenia zostanie nagrany spot. </t>
  </si>
  <si>
    <t>mieszkańcy regionu LGD oraz województwa lubelskiego</t>
  </si>
  <si>
    <t>nakład</t>
  </si>
  <si>
    <t>spot</t>
  </si>
  <si>
    <t xml:space="preserve">liczba spotów </t>
  </si>
  <si>
    <t>liczba konkursów</t>
  </si>
  <si>
    <t>publikacja w internecie</t>
  </si>
  <si>
    <t xml:space="preserve">liczba publikacji </t>
  </si>
  <si>
    <t>Kongres KGW w Gminie Opole Lubelskie</t>
  </si>
  <si>
    <t xml:space="preserve">Celem operacji jest zwiększenie poziomu wiedzy oraz ułatwianie wymiany wiedzy pomiędzy różnymi środowiskami i podmiotami tj. KGW, samorządowcami, lokalnymi przedsiębiorcami, przedstawicielami organizacji pozarządowych uczestniczącymi w rozwoju obszarów wiejskich. Celem operacji jest również promowanie integracji i współpracy między tymi podmiotami dzięki organizacji kongresu KGW. </t>
  </si>
  <si>
    <t xml:space="preserve">W ramach realizacji operacji zaplanowano organizacje jednodniowego kongresu Kół Gospodyń Wiejskich z Gminy Opole Lubelskie. Podczas kongresu zostaną poruszone tematy zwiane z rozwojem obszarów wiejskich w oparciu o potencjał kulturowy, gospodarczy i środowiskowy, który to rozwój jest w bardzo dużej mierze kreowany przez KGW. Zostaną zorganizowane panele dyskusyjne: zasady zdrowego trybu życia a lokalne produkty; prawidłowe przygotowanie wniosków o dotacje i ich rozliczenia; zakładanie i funkcjonowanie wiosek tematycznych; tradycyjne produkty lokalne i procedura związana z ich wpisem na listę MRiRW; świat florystyki; zdrowie i uroda z KGW. </t>
  </si>
  <si>
    <t>kongres</t>
  </si>
  <si>
    <t>mieszkańcy Gminy Opole Lubelskie, KGW, samorządowcy, lokalni liderzy, przedstawiciele organizacji pozarządowych, osoby zaangażowane w rozwój obszarów wiejskich</t>
  </si>
  <si>
    <t>Gmina Opole Lubelskie</t>
  </si>
  <si>
    <t>Naturalnie- Dobre bo Nasze</t>
  </si>
  <si>
    <t xml:space="preserve">Celem operacji jest transfer wiedzy i zwiększenie udziału zainteresowanych stron we wdrażaniu inicjatyw na rzecz popularyzacji i wykorzystania naturalnych zasobów zielarskich, wspierających rozwój gospodarczy obszarów wiejskich. </t>
  </si>
  <si>
    <t xml:space="preserve">Operacja będzie polegała na organizacji konferencji naukowej pt.: "Naturalnie o ziołach" , 3 szkoleń w tym 2 o tematyce zielarskiej i wykorzystywania prozdrowotnych i proekologicznych właściwości ziół w gospodarstwach i 1 o tematyce zakładania własnej działalności gospodarczej na obszarach wiejskich  oraz warsztatów związanych z wykorzystaniem zasobów zielarskich Lubelszczyzny i wymiana wiedzy o tematyce zielarskiej, wydaniu publikacji Atlas Ziół Fajsławickich.  </t>
  </si>
  <si>
    <t>warsztaty</t>
  </si>
  <si>
    <t>mieszkańcy obszarów wiejskich z terenu województwa lubelskiego, w tym głównie społeczność powiatu krasnostawskiego</t>
  </si>
  <si>
    <t xml:space="preserve">Gminny Ośrodek Kultury w Fajsławicach </t>
  </si>
  <si>
    <t xml:space="preserve">liczba szkoleń </t>
  </si>
  <si>
    <t xml:space="preserve">konferencja </t>
  </si>
  <si>
    <t xml:space="preserve">nakład </t>
  </si>
  <si>
    <t>Kreatywne wioski tematyczne - dobre praktyki rozwoju obszarów wiejskich w Polsce</t>
  </si>
  <si>
    <t>Celem operacji jest ułatwiane wymiany wiedzy pomiędzy różnymi środowiskami/podmiotami uczestniczącymi w rozwoju obszarów wiejskich, promowaniu integracji i współpracy między nimi</t>
  </si>
  <si>
    <t xml:space="preserve">W ramach realizacji operacji zaplanowano organizacje 4- dniowej wizyty studyjnej w wioskach tematycznych na Dolnym Śląsku. Wizyta studyjna pozwoli uczestnikom na poznanie dobrych praktyk w zakresie nowych rozwiązań sprzyjających rozwojowi obszarów wiejskich oraz aktywizacji mieszkańców obszarów wiejskich. </t>
  </si>
  <si>
    <t>liczba dni  wyjazdu</t>
  </si>
  <si>
    <t>mieszkańcy Gminy Opole Lubelskie, samorządowcy, lokalni liderzy, osoby zaangażowane w rozwój obszarów wiejskich, przedstawiciele organizacji pozarządowych</t>
  </si>
  <si>
    <t>Innowacyjne rozwiązania w rozwoju gospodarczym obszarów wiejskich</t>
  </si>
  <si>
    <t xml:space="preserve">Celem operacji jest wymiana wiedzy między podmiotami świadczącymi usługi w zakresie rozwoju gospodarczego i innowacji, przedstawienie społeczeństwu, że fundusze europejskie są ogólnodostępne i przyczyniają się w wymierny, konkretny sposób do rozwoju obszarów wiejskich województwa lubelskiego. Projekt obejmować będzie zadania związane z promocja i rozpowszechnianiem dobrych przykładów, rozwiązań wpływających na realizacje priorytetów PROW. Zwiększenie udziału zainteresowanych stron we wdrażaniu inicjatyw na rzecz rozwoju obszarów wiejskich. </t>
  </si>
  <si>
    <t xml:space="preserve">Operacja będzie polegała na organizacji wyjazdu studyjnego a następnie spotkania mającego na celu rozpowszechnianie wiedzy i rezultatów z wizyty studyjnej. </t>
  </si>
  <si>
    <t>spotkanie</t>
  </si>
  <si>
    <t xml:space="preserve">mieszkańcy obszarów wiejskich </t>
  </si>
  <si>
    <t>Stowarzyszenie Lokalna Grupa Działania "Lepsza Przyszłość Ziemi Ryckiej"</t>
  </si>
  <si>
    <t>Zagrody edukacyjne - innowacja i bezpieczeństwo</t>
  </si>
  <si>
    <t xml:space="preserve">Celem operacji jest zwiększenie wiedzy, umiejętności i podejmowanie inicjatyw w zakresie rozwoju obszarów wiejskich, a w szczególności rozwój zagród edukacyjnych poprzez zorganizowanie szkolenia i przygotowanie dodatkowych materiałów z zakresu turystyki wiejskiej w cyfrowym społeczeństwie oraz sieciowanie produktów turystyki wiejskiej przez grupę docelową. </t>
  </si>
  <si>
    <t xml:space="preserve">Operacja będzie polegała na zorganizowaniu jednodniowego szkolenia składającego się z dwóch wykładów. Tematyką wykładów będzie turystyka wiejska w cyfrowym społeczeństwie oraz sieciowanie produktu turystyki wiejskiej. </t>
  </si>
  <si>
    <t>III</t>
  </si>
  <si>
    <t>Lubelski Ośrodek Doradztwa Rolniczego w Końskowoli</t>
  </si>
  <si>
    <t>Winiarstwo szansą rozwoju lubelskiej wsi</t>
  </si>
  <si>
    <t xml:space="preserve">Podniesienie poziomu wiedzy i wymiana doświadczeń w zakresie nowych kierunków rozwoju obszarów wiejskich </t>
  </si>
  <si>
    <t xml:space="preserve">Operacja będzie polegała na organizacji dwudniowego szkolenia z wizytą studyjną w winnicy na terenie województwa lubelskiego pn. Uprawa winorośli i produkcja wina- bieżące trendy, szanse i rzeczywistość prawna. </t>
  </si>
  <si>
    <t>producenci wina, osoby związane z branżą winiarską, rolnicy, producenci produktów lokalnych i tradycyjnych, przedstawiciele ośrodków doradztwa rolniczego, potencjalni beneficjenci</t>
  </si>
  <si>
    <t>Fundacja Winiarnie Zamojskie</t>
  </si>
  <si>
    <t xml:space="preserve">Konsolidacja gospodarstw rolnych w kontekście wzrostu ich dochodowości </t>
  </si>
  <si>
    <t xml:space="preserve">Celem operacji jest zwiększanie udziału grupy docelowej we wdrażaniu inicjatyw na rzecz rozwoju obszarów wiejskich, w tym rozwoju przedsiębiorczości ze szczególnym uwzględnieniem działań wspólnych rolników. </t>
  </si>
  <si>
    <t xml:space="preserve">Operacja będzie polegać na organizacji szkoleń oraz wyjazdów studyjnych dla uczniów i studentów szkół rolniczych średnich i rolniczych uczelni wyższych, z zakresu wspólnych przedsięwzięć rolników, celem podniesienia wiedzy i umiejętności wśród uczestników projektu. </t>
  </si>
  <si>
    <t xml:space="preserve">uczniowie szkół rolniczych, nauczyciele, studenci uczelni wyższych rolniczych z terenu województwa lubelskiego </t>
  </si>
  <si>
    <t xml:space="preserve">Stowarzyszenie Centrum Edukacji Tradycja i Współczesność </t>
  </si>
  <si>
    <t>liczba wyjazdów</t>
  </si>
  <si>
    <t xml:space="preserve">liczba tytułów </t>
  </si>
  <si>
    <t>Gospodarstwa rolne i małe zakłady przetwórstwa rolno - spożywczego szansą rozwoju obszarów wiejskich</t>
  </si>
  <si>
    <t>Celem projektu jest rozwój współpracy oraz wymiana dobrych praktyk i doświadczeń w zakresie inicjatyw wspierających przedsiębiorczość na obszarach wiejskich</t>
  </si>
  <si>
    <t xml:space="preserve">Operacja polegać będzie na organizacji konferencji pn. Cydr, wino, wyroby alkoholowe z własnych upraw - wyzwania stojące przed producentami. Spowoduje podniesienie poziomu wiedzy i wymianę doświadczeń w zakresie nowych kierunków rozwoju obszarów wiejskich. </t>
  </si>
  <si>
    <t xml:space="preserve">rolnicy, sadownicy, osoby zajmujące się przetwórstwem owoców, producenci cydru, wina, jabłecznika, przedstawiciele organizacji udzielających dotacji na podejmowanie i rozwój działalności gospodarczej na obszarach wiejskich , LGD, przedstawiciele organizacji branżowych związanych z sadownictwem, przetwórstwem, przedstawiciele ośrodków doradztwa rolniczego </t>
  </si>
  <si>
    <t>Lubelskie Stowarzyszenie Miłośników Cydru</t>
  </si>
  <si>
    <t>Gmina Ułęż karpiem słynie</t>
  </si>
  <si>
    <t xml:space="preserve">Celem operacji jest zwiększenie udziału zainteresowanych stron we wdrażaniu wszelkich projektów na rzecz rozwoju obszarów wiejskich poprzez organizacje wyjazdu studyjnego. </t>
  </si>
  <si>
    <t xml:space="preserve">Operacja polegała będzie na zorganizowaniu wyjazdu studyjnego pn. Gmina Ułęż karpiem słynie, w celu uzyskania zwiększenia udziału zainteresowanych stron we wdrażaniu inicjatyw na rzecz rozwoju obszarów wiejskich </t>
  </si>
  <si>
    <t>producenci produktów żywnościowych, rolnicy, mieszkańcy powiatu ryckiego, hodowcy karpia</t>
  </si>
  <si>
    <t>Gminna Biblioteka Publiczna w Ułężu</t>
  </si>
  <si>
    <t>Moc słowiańskich ziół - renesans tradycji</t>
  </si>
  <si>
    <t xml:space="preserve">Celem operacji jest aktywizacja mieszkańców gminy Leśniowice, osób młodych, zagrożonych wykluczeniem społecznym, zainteresowanych zwiększeniem aktywności społecznej, podejmowaniem inicjatyw sprzyjających włączeniu społecznemu oraz rozwojowi obszarów wiejskich, w tym tworzeniu miejsc pracy, przy wykorzystaniu lokalnego potencjału społecznego, kulturowego i przyrodniczego. </t>
  </si>
  <si>
    <t xml:space="preserve">Operacja będzie polegała na przeprowadzeniu  cyklu działań aktywizujących mieszkańców gminy Leśniowice, w celu rozwoju lokalnego, z uwzględnieniem posiadanego potencjału społecznego, kulturowego i środowiskowego. Zaplanowany został wyjazd studyjny, podczas którego nastąpi zapoznanie ze specyfiką i harmonogramem operacji, co pozwoli na zaplanowanie uczestnictwa w kolejnych działaniach operacji. Przeprowadzone zostaną warsztaty o tematyce zielarskiej, kulinarnej i rękodzielniczej oraz seminarium.  </t>
  </si>
  <si>
    <t>mieszkańcy gminy Leśniowice</t>
  </si>
  <si>
    <t xml:space="preserve">Samorządowy Ośrodek Kultury w Leśniowicach </t>
  </si>
  <si>
    <t>film</t>
  </si>
  <si>
    <t>liczba audycji</t>
  </si>
  <si>
    <t>My i nasze dziedzictwo - twórczość ludowa</t>
  </si>
  <si>
    <t xml:space="preserve">Celem operacji jest aktywizacja, włączenie społeczne i podniesienie wiedzy na rzecz podejmowania inicjatyw w zakresie rozwoju przedsiębiorczości na obszarach wiejskich, upowszechnianie wiedzy na temat tradycyjnych wartości i bogactwa kulturowego regionu poprzez promocje wsi jako miejsca do życia i rozwoju zawodowego. </t>
  </si>
  <si>
    <t xml:space="preserve">Operacja będzie polegała na organizacji warsztatów rękodzieła i kulinarnych oraz konkursu kulinarnego. Spot informacyjno - promocyjny pozwoli na zaprezentowanie niematerialnego dziedzictwa kulturowego województwa lubelskiego jako wyjątkowo cennego pod względem kulturowym. </t>
  </si>
  <si>
    <t>ilość warsztatów</t>
  </si>
  <si>
    <t>mieszkańcy województwa lubelskiego</t>
  </si>
  <si>
    <t xml:space="preserve">Gospodarstwo opiekuńcze jako przykład innowacyjnej formy działalności gospodarstwa rolnego </t>
  </si>
  <si>
    <t xml:space="preserve">Celem operacji jest aktywizacja mieszkańców obszarów wiejskich z terenu województwa lubelskiego na rzecz podejmowania inicjatyw w zakresie tworzenia i prowadzenia gospodarstwa opiekuńczych. </t>
  </si>
  <si>
    <t xml:space="preserve">Operacja będzie polegała na zorganizowaniu wyjazdu studyjnego do wybranych gospodarstw opiekuńczych na terenie województwa kujawsko - pomorskiego oraz zorganizowaniu spotkania podsumowującego. </t>
  </si>
  <si>
    <t>odbiorcy bezpośredni, rolnicy, mieszkańcy obszarów wiejskich, członkowie stowarzyszeń, członkowie KGW, członkowie organizacji pozarządowych, pracownicy instytucji działających na rzecz rozwoju obszarów wiejskich, doradcy</t>
  </si>
  <si>
    <t xml:space="preserve">Aktywne Sołectwa - konferencja dla sołtysów i liderów rozwoju obszarów wiejskich </t>
  </si>
  <si>
    <t>Zwiększenie wiedzy i aktywności mieszkańców obszaru powiatu lubelskiego w zakresie podejmowania inicjatyw na rzecz rozwoju obszarów wiejskich z uwzględnieniem koncepcji SMART VILLAGES</t>
  </si>
  <si>
    <t xml:space="preserve">Operacja będzie polegała na realizacji jednodniowego wydarzenia - konferencji dla sołtysów i liderów obszarów wiejskich. Konferencja oprócz części teoretycznej będzie miała również część praktyczną </t>
  </si>
  <si>
    <t>osoby pełniące funkcje sołtysa na terenie powiatu lubelskiego, stowarzyszenia, fundacje, OSP, KGW, przedstawiciele JST (gminy, powiat)</t>
  </si>
  <si>
    <t>Lokalna Grupa Działania na Rzecz Rozwoju Gmin Powiatu Lubelskiego "Kraina wokół Lublina"</t>
  </si>
  <si>
    <t>Aktywizacja i rozwój mieszkańców obszarów wiejskich Lubelszczyzny</t>
  </si>
  <si>
    <t>Celem operacji jest aktywizacja mieszkańców wsi, poprzez włączenie ich w inicjatywy społeczne wykorzystujące dziedzictwo i zasoby naturalne polskiej wsi.</t>
  </si>
  <si>
    <t xml:space="preserve">Operacja polega na przeprowadzeniu Konferencji KGW w Poniatowej oraz warsztatów kulinarnych, warsztatów rękodzieła a także konkursu na tradycyjne wiejskie stoisko. Zostanie przeprowadzony wykład na temat produktu lokalnego na temat sprzedaży produktów pochodzących z lokalnych gospodarstw. </t>
  </si>
  <si>
    <t xml:space="preserve">Koła Gospodyń Wiejskich z województwa lubelskiego, mieszkańcy obszarów wiejskich </t>
  </si>
  <si>
    <t>Gmina Poniatowa</t>
  </si>
  <si>
    <t xml:space="preserve">ilość warsztatów </t>
  </si>
  <si>
    <t>Przetwórstwo i sprzedaż żywności w ramach krótkich łańcuchów dostaw, jako wzrost konkurencyjności gospodarstw rolnych - dobre praktyki</t>
  </si>
  <si>
    <t xml:space="preserve">Celem operacji będzie promocja zrównoważonego rozwoju obszarów wiejskich poprzez podniesienie poziomu wiedzy uczestników wyjazdu studyjnego z zakresu realizacji przedsięwzięć zwiększających rentowność i konkurencyjność gospodarstw. </t>
  </si>
  <si>
    <t>Operacja będzie polegała na organizacji wyjazdu studyjnego  w celu zapoznania się z dobrymi przykładami przetwórstwa na poziomie gospodarstwa, sprzedaży bezpośredniej oraz produkcji tradycyjnych wyrobów w oparciu o lokalne surowce</t>
  </si>
  <si>
    <t>rolnicy, przedstawiciele samorządu rolniczego, doradcy rolniczy, przedsiębiorcy działający na obszarach wiejskich, przedstawiciele partnera projektu</t>
  </si>
  <si>
    <t>Lubelska Izba Rolnicza</t>
  </si>
  <si>
    <t>Pszczelarstwo - rękodzieło i kulinaria - cykl warsztatów promujących lokalne produkty w oparciu o infrastrukturę Inkubatora Pszczelarstwa</t>
  </si>
  <si>
    <t>Celem operacji jest zwiększenie zainteresowania lokalnymi produktami, ich promocja i wykorzystanie w działalności wpływającej na rozwój obszarów wiejskich województwa lubelskiego</t>
  </si>
  <si>
    <t xml:space="preserve">W ramach realizacji operacji uczestnicy zostaną zapoznani z podstawowymi informacjami z zakresu pszczelarstwa. Zostaną wskazane wszystkie produkty oraz półprodukty pozyskiwane z ula. Uczestnicy poznają techniki wykorzystywania produktów pszczelich w życiu codziennym oraz zostaną wskazane jako źródła dodatkowego dochodu w gospodarstwie. </t>
  </si>
  <si>
    <t>mieszkańcy województwa lubelskiego, rolnicy, pszczelarze, przedstawiciele organizacji pozarządowych, KGW</t>
  </si>
  <si>
    <t>III-IV</t>
  </si>
  <si>
    <t>Rozwój Gminy Wojciechów w oparciu o dziedzictwo kulinarne oraz tradycje kowalskie</t>
  </si>
  <si>
    <t xml:space="preserve">Przeprowadzenie cyklu szkoleń i warsztatów z zakresu tworzenia produktów lokalnych łączących tradycje kulinarne i dziedzictwo kulturowe oraz podjęcie współpracy z sektorem prywatnym i społecznym w zakresie tworzenia nowych inicjatyw dla rozwoju obszarów wiejskich. </t>
  </si>
  <si>
    <t xml:space="preserve">Operacja polega na organizacji wyjazdu studyjnego, który pozwoli zapoznać się z dobrymi praktykami podejmowania inicjatyw społeczno - kulturalnych. Przeprowadzone zostaną szkolenia z przygotowania tradycyjnych potraw w nowej, innowacyjnej odsłonie, bazując na połączeniu tradycji kulinarnych z tradycjami kowalskimi. </t>
  </si>
  <si>
    <t xml:space="preserve">członkowie organizacji pozarządowych, KGW </t>
  </si>
  <si>
    <t xml:space="preserve">Gminny Ośrodek Kultury w Wojciechowie </t>
  </si>
  <si>
    <t>Wizyta studyjna w LGD Województwa Zachodniopomorskiego</t>
  </si>
  <si>
    <t>Celem operacji jest „podpatrywanie" dobrych praktyk w ramach działań realizowanych przez LGD z województwa zachodniopomorskiego,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</si>
  <si>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polega na zorganizowaniu wyjazdu studyjnego dla przedstawicieli LGD oraz mieszkańców z województwa lubuskiego do województwa zachodniopomorskiego. Wyjazd będzie miał na celu wymianę doświadczeń oraz zapoznanie się z dobrymi praktykami realizowanymi ze środków Programu Obszarów Wiejskich w województwie zachodniopomorskim.</t>
  </si>
  <si>
    <t>wyjazd studyjny</t>
  </si>
  <si>
    <t>liczba wyjazdów studyjnych/liczba uczestników wyjazdów studyjnych</t>
  </si>
  <si>
    <t>1/20</t>
  </si>
  <si>
    <t>szt./osoba</t>
  </si>
  <si>
    <t xml:space="preserve">Przedstawiciele województwa lubuskiego: reprezentanci i członkowie Lokalnych Grup Działania Województwa Lubuskiego i JST oraz aktywnych mieszkańców obszarów wiejskich. </t>
  </si>
  <si>
    <t>II</t>
  </si>
  <si>
    <t>Stowarzyszenie "Zielona Dolina Odry i Warty"</t>
  </si>
  <si>
    <t>Wizyta studyjna w LGD Województwa Podkarpackiego</t>
  </si>
  <si>
    <t>Celem operacji  jest „podpatrywanie" dobrych praktyk w ramach działań realizowanych przez LGD z województwa podkarpackiego,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</si>
  <si>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polega na zorganizowaniu wyjazdu studyjnego dla przedstawicieli LGD oraz mieszkańców z województwa lubuskiego do województwa podkarpackiego. Wyjazd będzie miał na celu wymianę doświadczeń oraz zapoznanie się z dobrymi praktykami realizowanymi ze środków Programu Obszarów Wiejskich w województwie podkarpackim.</t>
  </si>
  <si>
    <t>Konferencja pt.: „Rolnik – zawód przyszłości”</t>
  </si>
  <si>
    <t xml:space="preserve">Celem operacji jest dostarczenie wiedzy na temat Planu Strategicznego dla Wspólnej Polityki Rolnej (w tym działania premiowe PROW) poprzez zorganizowanie konferencji dla uczniów oraz nauczycieli szkół rolniczych, rolników i doradców rolniczych z województwa lubuskiego. </t>
  </si>
  <si>
    <t>Operacja polega na zorganizowaniu konferencji pt.: „ Rolnik- zawód przyszłości” dla uczniów i nauczycieli szkół rolniczych województwa lubuskiego, rolników oraz doradców Lubuskiego Ośrodka Doradztwa Rolniczego</t>
  </si>
  <si>
    <t>liczba konferencji/ liczba uczestników konferencji</t>
  </si>
  <si>
    <t>Uczniowie klas  oraz nauczyciele ze szkół rolniczych województwa lubuskiego, rolnicy (w formie wykładowców) oraz doradcy z Lubuskiego Ośrodka Doradztwa Rolniczego</t>
  </si>
  <si>
    <t>Lubuski Ośrodek Doradztwa Rolniczego</t>
  </si>
  <si>
    <t>Konkurs pn. Najładniejsze gospodarstwo agroturystyczne województwa lubuskiego 2022 r.</t>
  </si>
  <si>
    <t xml:space="preserve">Celem operacji jest podniesienie poziomu wiedzy wśród społeczeństwa na temat działalności agroturystycznej poprzez przeprowadzenie w czasie 8 miesięcy konkursu na „Najładniejsze gospodarstwo agroturystyczne w 2022 roku” z udziałem 10 gospodarstw agroturystycznych województwa lubuskiego. </t>
  </si>
  <si>
    <t>Operacja polega na  organizacji i przeprowadzeniu konkursu na najładniejsze gospodarstwo agroturystyczne województwa lubuskiego w 2022 roku, spośród zgłoszonych uczestników.</t>
  </si>
  <si>
    <t>Liczba konkursów/liczba uczestników konkursów</t>
  </si>
  <si>
    <t>1/10</t>
  </si>
  <si>
    <t>Gospodarstwa agroturystyczne województwa lubuskiego</t>
  </si>
  <si>
    <t>I-IV</t>
  </si>
  <si>
    <t>Celem operacji jest  popularyzowanie i rozwój rolnictwa ekologicznego. Zachęcanie innych producentów do przestawiania swojej produkcji na produkcję ekologiczną i promocję produktów żywności ekologicznych. Ponadto ma na celu wdrożenie dobrych praktyk  w gospodarstwach rolnych polegających na stosowaniu nawozów naturalnych i metod produkcji przyjaznych środowisku, promowaniu żywności wysokiej jakości przy utrzymaniu lub podwyższaniu żyzności gleby.</t>
  </si>
  <si>
    <t xml:space="preserve">Operacja polega na organizacji konkursu i wyłonieniu przez komisję konkursową najlepszego gospodarstwa ekologicznego w województwie lubuskim w 2022 r. </t>
  </si>
  <si>
    <t>1/6</t>
  </si>
  <si>
    <t>Gospodarstwa ekologiczne  znajdujące się na terenie województwa lubuskiego wytwarzające żywność metodami ekologicznymi i oferujące ją na rynku konsumentów</t>
  </si>
  <si>
    <t>I-III</t>
  </si>
  <si>
    <t>Stoisko wystawiennicze – nowoczesna promocja produktów ekologicznych</t>
  </si>
  <si>
    <t xml:space="preserve">Celem operacji jest przekazanie wiedzy i możliwości wzmacniania odporności i spożywania produktów ekologicznych, od rodzimych przedsiębiorców podczas organizacji stoiska wystawienniczego, które będzie zorganizowane podczas imprezy towarzyszącej, oraz późniejsze wykorzystanie, przez uczestników, zdobytej wiedzy w praktyce. Celem jest również propagowanie polskiego, ekologicznego rolnictwa co jest również celem Komisji Europejskiej. </t>
  </si>
  <si>
    <t>Operacja polega na zakupieniu żywności od producentów/rolników ekologicznych województwa lubuskiego oraz zorganizowaniu stoiska wystawienniczego podczas imprezy towarzyszącej. Zakupione produkty będą dostępne do degustacji dla osób obecnych na imprezie towarzyszącej i odwiedzających stoisko, które będzie swego rodzaju reklamą produktów ekologicznych, zdrowego stylu życia poprzez odpowiednie odżywianie, rolników ekologicznych, jak i samego rolnictwa ekologicznego</t>
  </si>
  <si>
    <t>stoisko wystawiennicze</t>
  </si>
  <si>
    <t xml:space="preserve">Liczba stoisk wystawienniczych/ szacowana liczba odwiedzających stoiska wystawiennicze </t>
  </si>
  <si>
    <t>Ogół społeczeństwa</t>
  </si>
  <si>
    <t>Prezentacja produktów tradycyjnych i regionalnych – wizyty studyjne w Małopolsce</t>
  </si>
  <si>
    <t>Celem operacji jest wzrost rozwoju przedsiębiorczości w zakresie wytwarzania produktów regionalnych lub tradycyjnych na obszarach wiejskich na terenie Powiatu Żagańskiego.</t>
  </si>
  <si>
    <t xml:space="preserve">Operacja polega na przeprowadzeniu wyjazdu studyjnego w ramach, którego przedstawiciele z obszarów wiejskich, lokalnego samorządu oraz organizacji NGO działających na obszarach wiejskich w Powiecie Żagańskim będą mogli poprzez obserwację skorzystać z dobrych praktyk dotyczących produktów regionalnych i tradycyjnych wytwarzanych w Małopolsce, w tym sposobu ich promocji a także dystrybucji. </t>
  </si>
  <si>
    <t xml:space="preserve">Producenci produktów regionalnych, przedsiębiorcy, przedstawiciele obszarów wiejskich jak również stowarzyszeń i organizacji działających na obszarach wiejskich Powiatu Żagańskiego. </t>
  </si>
  <si>
    <t>Powiat Żagański</t>
  </si>
  <si>
    <t>AgroLiga 2022 - najlepsze zarządzanie, organizacja i planowanie.</t>
  </si>
  <si>
    <t>Celem operacji jest wyłonienie oraz promocja  najlepszych gospodarstw rolnych i firm działających na rzecz rolnictwa w województwie lubuskim.</t>
  </si>
  <si>
    <t xml:space="preserve">Operacja polega na przeprowadzeniu konkursu AgroLiga 2022 i wyłonieniu najlepszego rolnika i firmy z branży rolnej w województwie lubuskim.
</t>
  </si>
  <si>
    <t>1/17</t>
  </si>
  <si>
    <t xml:space="preserve">Osoby prowadzące samodzielnie lub wraz z rodziną gospodarstwo rolne oraz przedsiębiorstwa działające na rynku regionalnym 
(na terenie województwa lubuskiego) i zajmują się przetwórstwem rolno-spożywczym, świadczeniem usług rolniczych i wiejskich, handlem środków do produkcji rolniczej, produkcją maszyn, pasz itp. </t>
  </si>
  <si>
    <t>Dziedzictwo kulturowe Kaszub jako przykład współczesnej formy promocji terenów wiejskich – wyjazd studyjny</t>
  </si>
  <si>
    <t xml:space="preserve">Celem operacji jest zdobycie wiedzy i umiejętności, które zaowocują nowymi pomysłami i inicjatywami w rozwój obszarów wiejskich województwa Lubuskiego. </t>
  </si>
  <si>
    <t xml:space="preserve">Operacja polega na organizacji wyjazdu studyjnego po Kaszubach – rejonie kulturowym będącym częścią Pomorza Gdańskiego, gdzie w ciekawy i innowacyjny sposób promowane są tradycje i wartości kultury kaszubskiej, a gospodarstwa wykorzystują je do uatrakcyjnienia swojej oferty i wyróżnienia jej na rynku polskim i europejskim. </t>
  </si>
  <si>
    <t>1/14</t>
  </si>
  <si>
    <t>Lokalni producenci i rzemieślnicy, członkowie KGW, przedstawiciele JST, przedstawiciele Lubuskiego Centrum Produktu regionalnego z terenu województwa lubuskiego,  oraz rękodzielnicy i twórcy ludowi.</t>
  </si>
  <si>
    <t>Muzeum Etnograficzne w Zielonej Górze-Ochli</t>
  </si>
  <si>
    <t>Aktywna Kobieta Wiejska 2022</t>
  </si>
  <si>
    <t xml:space="preserve">Celem operacji jest wymiana wiedzy pomiędzy  Kołami Gospodyń Wiejskich z terenu Województwa Lubuskiego i społecznościami lokalnymi a podmiotami zaangażowanymi w ich rozwój, promocji  działalności KGW, zachęcenie innych do tworzenia KGW oraz do członkostwa w tych już istniejących. </t>
  </si>
  <si>
    <t>1/50</t>
  </si>
  <si>
    <t>Członkinie Kół Gospodyń Wiejskich, kobiety aktywnie działające w ramach społeczności lokalnych i przedstawiciele stowarzyszeń na obszarach wiejskich z województwa lubuskiego oraz przedstawiciele instytucji działających na obszarach wiejskich, które wspierają działalność KGW</t>
  </si>
  <si>
    <t>Regionalne Centrum Animacji Kultury</t>
  </si>
  <si>
    <t>Wizyta studyjna na Dolnym Śląsku na rzecz rozwoju wsi</t>
  </si>
  <si>
    <t>Celem operacji jest wymiana wiedzy i doświadczeń w ramach usług turystycznych poprzez obszary wiejskie wpływających na rozwój lokalny.</t>
  </si>
  <si>
    <t xml:space="preserve">Operacja polega na organizacji wyjazdu studyjnego w celu wymiany wiedzy i doświadczeń pomiędzy regionalnych przedsiębiorców z przedsiębiorcami w odwiedzanych regionach. Uczestnicy wyjazdu zdobędą wiedzę, jak efektywnie prowadzić przedsięwzięcie, jakie stosować rozwiązania marketingowe, poznać lepsze wzorce, które będą mogli wdrożyć w dowolnym stopniu również w prowadzonej przez siebie działalności. </t>
  </si>
  <si>
    <t>Przedsiębiorcy z terenu Gminy Zwierzyn oraz organizacje pozarządowe i przedstawiciele lokalnego samorządu działający na rzecz rozwoju obszarów wiejskich</t>
  </si>
  <si>
    <t>Gmina Zwierzyn</t>
  </si>
  <si>
    <t>Wyjazd studyjny przedstawicieli Lubuskiego Związku Piłki Nożnej na Mazowsze. Poznanie specyfiki funkcjonowania oraz rozwoju środowiska piłkarskiego na obszarach wiejskich</t>
  </si>
  <si>
    <t xml:space="preserve">Celem operacji jest wymiana wiedzy i doświadczeń oraz nawiązanie kontaktów pomiędzy przedstawicielami lubuskich klubów piłkarskich a mazowieckimi klubami piłkarskimi działającymi na obszarach wiejskich, a także poznanie funkcjonowania mazowieckich wiejskich klubów piłkarskich. </t>
  </si>
  <si>
    <t>Operacja polega na organizacji wyjazdu studyjnego dla przedstawicieli lubuskich klubów piłkarskich z obszarów wiejskich na teren woj. mazowieckiego celem poznania specyfiki funkcjonowania klubów wiejskich i środowiska piłkarskiego w regionie.</t>
  </si>
  <si>
    <t>Przedstawiciele Lubuskiego Związku Piłki Nożnej działający na obszarach wiejskich</t>
  </si>
  <si>
    <t>Lubuski Związek Piłki Nożnej</t>
  </si>
  <si>
    <t>Dobre praktyki PROW- wyjazd studyjny dla liderów wiejskich</t>
  </si>
  <si>
    <t>Operacja polega na organizacji wyjazdu studyjnego dla sołtysów z Gminy Szprotawa, przedstawicieli samorządowej jednostki terytorialnej oraz liderów wiejskich aktywnie działających na rzecz obszarów wiejskich w celu wymiany doświadczeń i poznania przykładów dobrych praktyk inwestycji i inicjatyw realizowanych w ramach PROW 20214-2020.</t>
  </si>
  <si>
    <t>1/40</t>
  </si>
  <si>
    <t xml:space="preserve">Sołtysi z Gminy Szprotawa, przedstawiciele samorządowej jednostki terytorialnej oraz osoby aktywnie działające na rzecz obszarów wiejskich- liderzy wiejscy. </t>
  </si>
  <si>
    <t>Gmina Szprotawa</t>
  </si>
  <si>
    <t>Wyjazd studyjny i wymiana doświadczeń właścicieli gospodarstw produktów regionalnych w województwie Zachodniopomorskim</t>
  </si>
  <si>
    <t xml:space="preserve">Celem operacji jest rozwój przedsiębiorczości nakierowanej na produkcję produktów tradycyjnych lub regionalnych na obszarach wiejskich na terenie Gminy Zwierzyn. </t>
  </si>
  <si>
    <t xml:space="preserve">Operacja polega na organizacji wyjazdu studyjnego  producentów produktów tradycyjnych i regionalnych z terenu Gminy Zwierzyn oraz organizacje pozarządowe i przedstawiciele lokalnego samorządu działający na rzecz rozwoju obszarów wiejskich. </t>
  </si>
  <si>
    <t>Producenci produktów tradycyjnych i regionalnych z terenu Gminy Zwierzyn oraz organizacje pozarządowe i przedstawiciele lokalnego samorządu działający na rzecz rozwoju obszarów wiejskich</t>
  </si>
  <si>
    <t xml:space="preserve">Lubuskie tradycje piwowarskie </t>
  </si>
  <si>
    <t xml:space="preserve">Celem operacji jest pokazanie nowych możliwości rozwoju dla rolników i mieszkańców terenów wiejskich poprzez organizację warsztatów oraz zwiększenie udziału zainteresowanych stron i wymiana doświadczeń oraz wiedzy podczas organizowanej konferencji dotyczące lubuskich tradycji piwowarskich oraz promocja współpracy miedzy gospodarstwami. </t>
  </si>
  <si>
    <t xml:space="preserve">Operacja polega na organizacji cyklu 5 warsztatów związanych z browarnictwem, konferencji dotyczącej „Lubuskich tradycji piwowarskich” z panelem dyskusyjnym oraz konkursu „Browarnictwo domowe sposobem na promocję i rozwój terenów wiejskich i działalność pozarolniczą – Najlepsze piwa domowe województwa Lubuskiego”
</t>
  </si>
  <si>
    <t>warsztaty/ konferencja/ konkurs</t>
  </si>
  <si>
    <t>Liczba warsztatów/ liczba uczestników                                                                                                                                                                 liczba konferencji/ liczba uczestników liczba konkursów/ liczba uczestników konkursu</t>
  </si>
  <si>
    <t xml:space="preserve">szt./osoba             szt./osoba                           szt./osoba                   </t>
  </si>
  <si>
    <t xml:space="preserve">Przedstawiciele z sektora rolnego – gospodarze, mieszkańcy obszarów wiejskich, jak i przedstawiciele  jednostek samorządu terytorialnego i podmiotów z obszarów wiejskich województwa Lubuskiego oraz przedstawiciele stowarzyszeń i organizacji czynnie działających na rzecz rozwoju i promocji terenów wiejskich Województwa Lubuskiego. 
</t>
  </si>
  <si>
    <t>III/IV</t>
  </si>
  <si>
    <t>Konkurs ekologiczny pn. ,, Oszczędzajmy wodę i dbajmy razem o przyrodę’’</t>
  </si>
  <si>
    <t>Celem operacji jest uświadomienie dzieci i młodzieży jak ważne i jak duży wpływ na funkcjonowanie naszej planety ma racjonalne gospodarowanie wodą.</t>
  </si>
  <si>
    <t xml:space="preserve">Operacja polega na przeprowadzeniu konkursu poprzez wykonanie przez uczniów klas IV-VIII szkół podstawowych województwa lubuskiego plakatów zachęcających do oszczędzania wody w formacie A4,w  dowolnej technice. </t>
  </si>
  <si>
    <t xml:space="preserve"> Dzieci, uczniowie szkół podstawowych klas IV-VIII województwa lubuskiego. </t>
  </si>
  <si>
    <t>Konkurs Lubuska Mega Dynia</t>
  </si>
  <si>
    <t xml:space="preserve">Celem operacji jest:
- popularyzacja produkcji roślinnej, w tym w szczególności produkcji warzywniczej;
- popularyzacja uprawy dyni i jej walorów żywieniowych oraz wymiana doświadczeń w uprawie dyni pomiędzy uczestnikami konkursu,
- aktywizacja mieszkańców Województwa Lubuskiego, 
- edukacja w zakresie uprawy i pielęgnacji warzyw, 
- edukacja ekologiczna i propagowanie działań proekologicznych wśród mieszkańców województwa lubuskiego.
</t>
  </si>
  <si>
    <t>Operacja polega na zorganizowaniu konkursu w zasięgu wojewódzkim pn. Lubuska MEGA DYNIA adresowanym do mieszkańców województwa lubuskiego, który ma na celu aktywizację mieszkańców poprzez promowanie ekologicznej uprawy warzyw oraz działania edukacyjne związane z uprawą zdrowej ekologicznej żywności.</t>
  </si>
  <si>
    <t>Debata Rolna 2022</t>
  </si>
  <si>
    <t xml:space="preserve">Celem operacji jest przekazanie i praktyczne wykorzystanie wiedzy uzyskanej przez uczestników konferencji z zaproponowanego zakresu tematycznego tj. podatku VAT w gospodarstwach rolnych, przyszłości gospodarstw w związku ze Wspólną Polityką Rolną na kolejne lata oraz funkcjonowaniem gospodarstw rolnych w obliczu wdrażania Europejskiego Zielonego Ładu. </t>
  </si>
  <si>
    <t xml:space="preserve">Operacja polega na zorganizowaniu konferencji z zaproponowanego zakresu tematycznego tj. podatku VAT w gospodarstwach rolnych, przyszłości gospodarstw w związku ze Wspólną Polityką Rolną na kolejne lata oraz funkcjonowaniem gospodarstw rolnych w obliczu wdrażania Europejskiego Zielonego Ładu. </t>
  </si>
  <si>
    <t>1/70</t>
  </si>
  <si>
    <t>Mieszkańcy obszarów wiejskich, rolnicy, w tym członkowie izby rolniczej, grup producenckich, przedstawiciele LGD oraz doradcy rolniczy, przedstawiciele związków i organizacji rolniczych skupionych w Lubuskim Forum Rolniczym oraz przedstawiciele instytucji odpowiedzialnych za obsługę sektora rolnego z obszaru województwa lubuskiego.</t>
  </si>
  <si>
    <t>Lubuska Izba Rolnicza</t>
  </si>
  <si>
    <t>Operacje własne</t>
  </si>
  <si>
    <t>Dobre praktyki w realizacji PROW 2014-2020 na terenie LGD "Podkowa" - spot promocyjny</t>
  </si>
  <si>
    <t xml:space="preserve">Celem operacji jest rozpowszechnienie wśród odbiorców, zwłaszcza mieszkańców terenu LGD Podkowa, informacji na temat projektów realizowanych przez beneficjentów PROW 2014-2020, podniesienie wiedzy o dofinansowaniu ze środków unijnych dla obszarów wiejskich. Spot może zainspirować inne osoby do podjęcia działań w kierunku rozwoju swoich organizacji czy branż, w których działają na co dzień. </t>
  </si>
  <si>
    <t>Operacja polega na nagraniu spotu promocyjnego o długości 180 sekund,  który będzie zawierał przykłady operacji realizowanych w ramach PROW 2014-2020 oraz ogólne informacje na temat PROW. Spot będzie emitowany na stronie LGD Podkowa oraz na profilach w mediach społecznościowych</t>
  </si>
  <si>
    <t>Spot</t>
  </si>
  <si>
    <t>Liczba spotów w internecie</t>
  </si>
  <si>
    <t>Lokalna Grupa Działania "Podkowa"</t>
  </si>
  <si>
    <t>Promocja produktu i marki lokalnej na przykładzie Śliwkowego Szlaku - wymiana dobrych praktyk</t>
  </si>
  <si>
    <t>Celem operacji jest pokazanie dobrych praktyk w zakresie produktu lokalnego i funkcjonowania marki własnej na terenie Stowarzyszenia „Na śliwkowym szlaku” oraz aktywizacja 31 przedstawicieli obszaru LGD „Podkowa” i Stowarzyszenia „LGD-Przymierze Jeziorsko”.</t>
  </si>
  <si>
    <t>Operacja będzie polegała na zorganizowaniu trzydniowej wizyty studyjnej dla mieszkańców obszaru  LGD „Podkowa” i Stowarzyszenia „LGD – Przymierze Jeziorsko” na obszarze Stowarzyszenia „Na Śliwkowym Szlaku”.</t>
  </si>
  <si>
    <t xml:space="preserve">Wyjazd studyjny </t>
  </si>
  <si>
    <t>Liczba wyjazdów studyjnych</t>
  </si>
  <si>
    <t xml:space="preserve"> Lokalni liderzy z terenu działania LGD „Podkowa” i Stowarzyszenia „LGD-Przymierze Jeziorsko” –  w tym: członkowie LGD, przedstawiciele kół gospodyń wiejskich, lokalnych stowarzyszeń, a także rolnicy, przedsiębiorcy i mieszkańcy zainteresowani tematyką wizyty</t>
  </si>
  <si>
    <t>II - III</t>
  </si>
  <si>
    <t>Liczba uczestników wyjazdu studyjnego</t>
  </si>
  <si>
    <t>Śniadanie w zagrodzie i zamku - lokalne produkty i ginące zawody, nasze dziedzictwo kulturowe</t>
  </si>
  <si>
    <t>Celem operacji jest wymiana wiedzy i doświadczeń z zakresu tradycji i dziedzictwa kulturowego wsi, w zakresie lokalnych produktów żywnościowych oraz ginących zawodów.</t>
  </si>
  <si>
    <t xml:space="preserve">Operacja polega na organizacji 2 warsztatów kulinarnych przybliżających tradycje żywieniowe gmin Uniejów i Świnice Warckie.
 W trakcie warsztatów uczestnicy będą mieli okazję dowiedzieć się ciekawych rzeczy na temat pracy młynarza w wiatraku, obejrzeć tradycyjny piec chlebowy, przygotować i upiec w nim podpłomyki, dowiedzieć się o tradycjach pszczelarskich i serowarskich terenu gminy Uniejów oraz wziąć udział w przygotowaniu tradycyjnych potraw:  zalewajki oraz pyrcoka.
</t>
  </si>
  <si>
    <t>Warsztat</t>
  </si>
  <si>
    <t xml:space="preserve">Liczba warsztatów </t>
  </si>
  <si>
    <t xml:space="preserve">Mieszkańcy gminy Uniejów i Świnice Warckie w tym m.in.:  koła gospodyń wiejskich,  przedsiębiorcy, przedstawiciele jst oraz instytucji okołorolniczych. </t>
  </si>
  <si>
    <t>Gmina Uniejów</t>
  </si>
  <si>
    <t>Liczba uczestników warsztatów</t>
  </si>
  <si>
    <t>osób</t>
  </si>
  <si>
    <t>Produkty lokalne Prosto z serca jako element dziedzictwa kulturowego Ziemi Piotrkowskiej</t>
  </si>
  <si>
    <t>Celem operacji jest podniesienie wiedzy mieszkańców Powiatu Piotrkowskiego na temat produktów lokalnych Ziemi Piotrkowskiej, ich wytwórców, marki lokalnej, rejestracji produktów, krótkich łańcuchach dostaw.</t>
  </si>
  <si>
    <t xml:space="preserve">Konferencja </t>
  </si>
  <si>
    <t>Liczba konferencji</t>
  </si>
  <si>
    <t>Mieszkańcy Powiatu Piotrkowskiego zajmujący się drobnym wytwórstwem produktów lokalnych oraz osoby zainteresowane tą tematyką z terenu województwa łódzkiego.</t>
  </si>
  <si>
    <t>Powiat Piotrkowski</t>
  </si>
  <si>
    <t>Liczba uczestników konferencji</t>
  </si>
  <si>
    <t xml:space="preserve">Publikacja </t>
  </si>
  <si>
    <t>Liczba tytułów publikacji/liczba materiałów drukowanych</t>
  </si>
  <si>
    <t>Organizacja stoisk warsztatowych w zakresie twórczości ludowej, rękodzielnictwa oraz ginących zawodów podczas imprez targowych organizowanych przez Łódzki Ośrodek Doradztwa  Rolniczego  z siedzibą w Bratoszewicach</t>
  </si>
  <si>
    <t>Celem operacji jest podtrzymywanie aktywnej dbałości o rodzime dziedzictwo kulturowe poprzez bezpośrednie wyjście w kierunku mieszkańców regionu łódzkiego z praktyczną prezentacją tradycyjnej twórczości ludowej, rękodzielniczej oraz prezentacją ginących zawodów.</t>
  </si>
  <si>
    <t>Stoisko wystawiennicze</t>
  </si>
  <si>
    <t xml:space="preserve">Liczba stoisk wystawienniczych </t>
  </si>
  <si>
    <t>Mieszkańcy województwa łódzkiego</t>
  </si>
  <si>
    <t>Łódzki Ośrodek Doradztwa Rolniczego z siedzibą w Bratoszewicach</t>
  </si>
  <si>
    <t>Automatyzacja jako sposób na uprawnienie pracy w rolnictwie</t>
  </si>
  <si>
    <t>Celem operacji jest zapoznanie uczestników wyjazdu studyjnego 
z aktualnym poziomem automatyzacji w rolnictwie, poszerzenie ich wiedzy z zakresu rozwiązań technologicznych stosowanych na polskiej wsi oraz wskazanie na możliwości dalszego rozwoju obszarów wiejskich pod tym względem.</t>
  </si>
  <si>
    <t>Uczniowie i nauczyciele Technikum Automatyki i Robotyki w Łodzi</t>
  </si>
  <si>
    <t>Strefa Edukacji Sp. z o.o.</t>
  </si>
  <si>
    <t>Ocalmy od zapomnienia tradycje polskiej wsi</t>
  </si>
  <si>
    <t>Celem operacji jest zwiększenie udziału zainteresowanych stron we wdrażaniu inicjatyw na rzecz rozwoju obszarów wiejskich. Uczestnicy projektu będą mieć okazję do zapoznania się z doświadczeniami w zakresie wykorzystania ginących zawodów w celach zarobkowych. Realizacja projektu będzie okazją do zapoznania mieszkańców obszarów wiejskich z procesem wytwarzania produktów rzemieślniczych. 
Celem jest także wzrost aktywizacji lokalnej społeczności, podniesienie motywacji uczestników, integracji lokalnego środowiska i tym samym podniesienie standardów i jakości życia na terenach wiejskich.</t>
  </si>
  <si>
    <t xml:space="preserve"> Mieszkańcy obszarów wiejskich województwa łódzkiego, rolnicy i ich domownicy, osoby fizyczne, przedstawiciele lokalnych społeczności, członkowie Kół, Stowarzyszeń, osoby ściśle związane z obszarami wiejskimi, zainteresowane kreowaniem produktów lokalnych i tradycyjnych.</t>
  </si>
  <si>
    <t>II - IV</t>
  </si>
  <si>
    <t>Gminny Dom Kultury w Burzeninie</t>
  </si>
  <si>
    <t>Warsztat/szkolenie</t>
  </si>
  <si>
    <t>Materiał drukowany</t>
  </si>
  <si>
    <t>Konkurs</t>
  </si>
  <si>
    <t>Liczba konkursów</t>
  </si>
  <si>
    <t>Liczba uczestników konkursów</t>
  </si>
  <si>
    <t>Inne/ wykonanie zdjęć</t>
  </si>
  <si>
    <t>Liczba wykonanych zdjęć</t>
  </si>
  <si>
    <t>Promocja nadwarciańskiego obszaru podczas Święta Chrzanu</t>
  </si>
  <si>
    <t>Celem operacji jest promocja nadwarciańskiego regionu, jego kultury, tradycji, rękodzieła ludowego, lokalnych produktów, a w szczególności nadwarciańskiego chrzanu - wpisanego na listę produktów tradycyjnych Województwa Łódzkiego.</t>
  </si>
  <si>
    <t>Operacja zakłada organizację stoisk wystawienniczych podczas imprezy plenerowej, promujących lokalne produkty, rękodzieło oraz nadwarciański obszar, stoisk wystawienniczo-degustacyjnych z tradycyjną zupą chrzanową, przeprowadzenie konkursów chrzanowych (warzywa wpisanego na listę produktów tradycyjnych) oraz  wydania 200 egzemplarzy publikacji na temat lokalnego rękodzieła, produktów regionalnych oraz dziedzictwa kulturowego regionu, rozdystrybuowanego w całości wśród odwiedzających stoiska wystawiennicze.</t>
  </si>
  <si>
    <t xml:space="preserve"> Mieszkańcy Województwa Łódzkiego w różnym wieku i z różnych grup społecznych, żyjących na terenach wiejskich, ciekawi tradycji i dziedzictwa kulturowego regionu, młodzi rolnicy wytwarzający lokalne produkty, plantatorzy i przetwórcy chrzanu – produktu tradycyjnego Województwa Łódzkiego.</t>
  </si>
  <si>
    <t>Gminny Ośrodek Kultury w Osjakowie</t>
  </si>
  <si>
    <t>1/200</t>
  </si>
  <si>
    <t>Zrzeszanie się rolników szansą na dywersyfikację dochodów w gospodarstwie rolnym</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</si>
  <si>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</si>
  <si>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 xml:space="preserve">W ramach operacji zostaną zorganizowane cztery szkolenia oraz cztery wyjazdy studyjne dla uczniów szkół rolniczych. Uczestnicy projektu zostaną zaznajomieni z możliwościami podjęcia wspólnych działań rolników przyczyniających się do zwiększenia dochodów gospodarstw rolnych, takich jak: sprzedaż bezpośrednia, RHD, GPR, działanie Współpraca, spółdzielczość, skrócenie łańcucha dostaw. Program szkolenia przewiduje wizyty u podmiotów zajmujących się przetwórstwem produktów rolnych i ich sprzedażą. Operacja zostanie podsumowana publikacją zawierającą zagraniczne i polskie przykłady wspólnych działań rolników oraz przykładów działających i funkcjonujących zrzeszeń rolniczych. 
</t>
  </si>
  <si>
    <t>Szkolenie</t>
  </si>
  <si>
    <t>Liczba szkoleń</t>
  </si>
  <si>
    <t>Uczniowie i nauczyciele szkół rolniczych z terenu województwa łódzkiego.</t>
  </si>
  <si>
    <t>Stowarzyszenie Centrum Edukacji Tradycja i Współczesność</t>
  </si>
  <si>
    <t>Liczba uczestników</t>
  </si>
  <si>
    <t>Wyjazd studyjny</t>
  </si>
  <si>
    <t>Publikacja</t>
  </si>
  <si>
    <t>Liczba tytułów publikacji</t>
  </si>
  <si>
    <t>-</t>
  </si>
  <si>
    <t>1.</t>
  </si>
  <si>
    <t>"Nadwiślańską trasą po Bałtyk" - nawiązanie współpracy i wymiana doświadczeń</t>
  </si>
  <si>
    <t>Organizacja wizyty studyjnej dla członków stowarzyszenia, przedstawicieli jednostek samorządu oraz pracowników biura i zarządu ma na celu tworzenie partnerstwa, zwiększeniu zainteresowania we wdrażaniu inicjatyw na rzecz rozwoju obszarów wiejskich, wymiany doświadczeń i upowszechniania wiedzy w zakresie rozwoju lokalnego.</t>
  </si>
  <si>
    <t>Organizacja wyjazdu studyjnego do LGD "Trzy krajobrazy" dla członków, pracowników Nadwiślańskiej Grupy Działania Cenoma i przedstawicieli jednostek samorządu z terenu stowarzyszenia oraz wydanie publikacji.</t>
  </si>
  <si>
    <t>liczba wyjazdów studyjnych</t>
  </si>
  <si>
    <t>członkowie, pracownicy LGD E.O.Cenoma i przedstawiciele jednostek samorządu</t>
  </si>
  <si>
    <t>Nadwiślańska Grupa Działania "E.O.CENOMA"</t>
  </si>
  <si>
    <t xml:space="preserve">liczba uczestników wyjazdu studyjnego </t>
  </si>
  <si>
    <t>2.</t>
  </si>
  <si>
    <t>Wsparcie rozwoju LGD SKPK i kadry LGD bezpośrednio zaangażowanej we wdrażanie LSR poprzez organizację szkolenia wyjazdowego i tworzenie sieci kontaktów</t>
  </si>
  <si>
    <t>Celem operacji jest aktywizacja członków LGD  Korona Północnego Krakowa, zwiększenie posiadanej przez nich wiedzy oraz zacieśnienie kontaktów między LGDami z województwa małopolskiego, mazowieckiego i kujawsko-pomorskiego poprzez udział w 3-dniowym szkoleniu wyjazdowym.</t>
  </si>
  <si>
    <t>Organizacja 3-dniowego wyjazdowego szkolenia dla członków rady, członków zarządu oraz pracowników LGD Stowarzyszenie Korona Północnego Krakowa.</t>
  </si>
  <si>
    <t>członkowie rady, zarządu i pracownicy biura LGD  Korona Północnego Krakowa</t>
  </si>
  <si>
    <t>Stowarzyszanie Korona Północnego Krakowa</t>
  </si>
  <si>
    <t>3.</t>
  </si>
  <si>
    <t>Organizacja szkoleń oraz wizyty studyjnej dla lokalnych grup działania</t>
  </si>
  <si>
    <t>Celem operacji jest podniesienie kompetencji małopolskich LGD w zakresie możliwości wspierania lokalnego rozwoju na obszarach wiejskich w perspektywie 2021-2027 poprzez organizację szkoleń i wizyty studyjnej.</t>
  </si>
  <si>
    <t>Operacja polega na organizacji 6 szkoleń online, organizacji 2-dniowego szkolenia wyjazdowego, organizacji jednodniowej wizyty studyjnej do gospodarstwa opiekuńczego.</t>
  </si>
  <si>
    <t>małopolskie Lokalne Grupy Działania (LGD)</t>
  </si>
  <si>
    <t>Federacja LGD Małopolska</t>
  </si>
  <si>
    <t>4.</t>
  </si>
  <si>
    <t>Konkurs "Produkt Lokalny Podbabiogórza"</t>
  </si>
  <si>
    <t>Włączanie społeczności lokalnej w poprawę jakości życia i stanu dziedzictwa kulturowego Podbabiogórza-dzięki promocji lokalnych produktów społeczność Podbabiogórza przyczyni się do wzmocnienia dorobku kulturowego, zostanie wypromowana działalność twórców ludowych, ich pasje, zaangażowanie w kultywowanie sztuki i rzemiosła ludowego.</t>
  </si>
  <si>
    <t>Przeprowadzenie jednego konkursu w 8 kategoriach (zabawkarstwo, haft, koronkarstwo, bibułkarstwo, rzeźba, wyroby z wykliny, wyroby z łuby, plecionkarstwo, wyroby z siana, galanteria drewniana, malarstwo) dla mieszkańców 9 gmin z obszaru LGD Podbabiogórze.</t>
  </si>
  <si>
    <t>osoby w różnym wieku od dzieci i młodzieży, w szczególności osoby do 35 roku życia mieszkające na obszarach wiejskich oraz starsze z terenu powiatu suskiego</t>
  </si>
  <si>
    <t>Stowarzyszenie Lokalna Grupa Działania "Podbabiogórze"</t>
  </si>
  <si>
    <t>liczba uczestników konkursu</t>
  </si>
  <si>
    <t>5.</t>
  </si>
  <si>
    <t xml:space="preserve">Konkurs "Kultura i folklor Podbabiogórza" </t>
  </si>
  <si>
    <t>Włączanie społeczności lokalnej w poprawę jakości życia i dziedzictwa kulturowego Podbabiogórza dzięki organizacji konkursu związanego z folklorem społeczność lokalna zostanie włączona w życie kulturalne.</t>
  </si>
  <si>
    <t>Przeprowadzenie jednego konkursu dla zespołów regionalnych działających na obszarze LGD Podbabiogórze reprezentujących folklor Podbabiogórza.</t>
  </si>
  <si>
    <t>osoby w różnym wieku od dzieci i młodzieży, w szczególności osoby do 35 roku życia mieszkające  na obszarach wiejskich oraz starsze z terenu powiatu suskiego</t>
  </si>
  <si>
    <t>6.</t>
  </si>
  <si>
    <t>Agroleśnictwo w teorii i w praktyce</t>
  </si>
  <si>
    <t>Przeszkolenie grupy rolników i doradców rolnych z Małopolski na temat agro-leśnych.</t>
  </si>
  <si>
    <t>Organizacja wyjazdu studyjnego (wykłady i wizyty studyjne w gospodarstwach) dla 40 osobowej grupy rolników i doradców rolnych z Małopolski celem poznania zasad, możliwości i korzyści wynikających ze stosowania praktyk rolno-leśnych na przykładach gospodarstw, które wdrażają model prowadzenia podstawowej produkcji rolniczej z jednoczesną uprawą drzew na tym samym gruncie.</t>
  </si>
  <si>
    <t>doradcy rolni i rolnicy, członkowie rodzin pracujący w gospodarstwie  z terenu Małopolskiego</t>
  </si>
  <si>
    <t>Małopolska Izba Rolnicza</t>
  </si>
  <si>
    <t>7.</t>
  </si>
  <si>
    <t>Zagroda edukacyjna - poznaj wieś od podszewki</t>
  </si>
  <si>
    <t>4-dniowy wyjazd studyjny dla rolników z terenu Małopolski podczas, którego uczestnicy poznają przykłady prowadzenia zagród edukacyjnych w województwie dolnośląskim oraz świadczone przez nie oferty edukacyjne.</t>
  </si>
  <si>
    <t>Organizacja 4-dniowego wyjazdu studyjnego dla 50 rolników z Województwa Małopolskiego podczas, którego uczestnicy wyjazdu poznają przykłady prowadzenia zagród edukacyjnych i świadczonych przez nie ofert edukacyjnych.</t>
  </si>
  <si>
    <t>1</t>
  </si>
  <si>
    <t>rolnicy z terenu województwa małopolskiego (właściciele gospodarstw agroturystycznych)</t>
  </si>
  <si>
    <t>50</t>
  </si>
  <si>
    <t>8.</t>
  </si>
  <si>
    <t>Sztuka carvingu - warsztaty dekorowania potraw</t>
  </si>
  <si>
    <t>Podniesienie wiedzy i umiejętności uczestników w zakresie dekoracji z warzyw i owoców poprzez organizację warsztatów.</t>
  </si>
  <si>
    <t>Przeprowadzenie 5 warsztatów dekorowania potraw techniką carvingu.</t>
  </si>
  <si>
    <t>warsztat</t>
  </si>
  <si>
    <t>przedstawiciele 7 gmin województwa małopolskiego należących do obszaru działania partnera KSOW</t>
  </si>
  <si>
    <t>Stowarzyszenie Lokalna Grupa Działania Turystyczna Podkowa</t>
  </si>
  <si>
    <t>9.</t>
  </si>
  <si>
    <t>Przykłady dobrych praktyk w zakresie regionalnego dziedzictwa kulinarnego-organizacja dwóch wizyt studyjnych: dla obecnych oraz dla potencjalnych członków Sieci Dziedzictwa Kulinarnego Małopolska w Województwie Świętokrzyskim</t>
  </si>
  <si>
    <t>Głównym celem jest pogłębienie i wymiana wiedzy pomiędzy uczestnikami wyjazdu w zakresie innowacyjnych, nowych rozwiązań w przetwórstwie i produkcji żywności w oparciu o wiedzę przekazywaną przez praktyków z województwa świętokrzyskiego - producentów, przetwórców, sprzedawców sektora rolno-spożywczego.</t>
  </si>
  <si>
    <t>Zorganizowanie 2 wyjazdów studyjnych - każdy 3-dniowy i dla 30 osób - do Województwa Świętokrzyskiego.</t>
  </si>
  <si>
    <t>2</t>
  </si>
  <si>
    <t>członkowie Sieci Dziedzictwo Kulinarne Małopolska oraz potencjalni kandydaci do SDzK Małopolska</t>
  </si>
  <si>
    <t>Instytut Rozwoju Obszarów Wiejskich</t>
  </si>
  <si>
    <t>liczba uczestników wyjazdów studyjnych</t>
  </si>
  <si>
    <t>60</t>
  </si>
  <si>
    <t>10.</t>
  </si>
  <si>
    <t>Serowarstwo szansą dla hodowców bydła ras rodzimych</t>
  </si>
  <si>
    <t>Celem operacji jest przekazanie uczestnikom operacji wiedzy i umiejętności niezbędnych do rozpoczęcia produkcji i sprzedaży serów z mleka krów ras zachowawczych: polskiej czerwono-białej i polskiej czerwonej oraz pomoc w wypromowaniu wytworzonych produktów poprzez organizację wydarzenia promocyjnego.</t>
  </si>
  <si>
    <t>Organizacja cyklu przedsięwzięć (3 edycje warsztatów z zakresu produkcji i sprzedaży serów z mleka krów ras zachowawczych, 1 wydarzenie promujące sery z mleka krów ras zachowawczych, podczas którego zostaną przeprowadzone 2 konkursy otwarte).</t>
  </si>
  <si>
    <t>* hodowcy bydła ras zachowawczych: rasy bydła polskiego czerwono-białego oraz polskiego czerwonego z terenu województwa małopolskiego,
* osoby zainteresowane produkcją serów z mleka krów rasy bydła polskiego czerwono-białego oraz polskiego czerwonego z terenu województwa małopolskiego</t>
  </si>
  <si>
    <t>Tarnowska Agencja Rozwoju Regionalnego S.A.</t>
  </si>
  <si>
    <t>10</t>
  </si>
  <si>
    <t>liczba stoisk wystawienniczych</t>
  </si>
  <si>
    <t>liczba odwiedzających stoisko wystawiennicze</t>
  </si>
  <si>
    <t>500</t>
  </si>
  <si>
    <t>3</t>
  </si>
  <si>
    <t>30</t>
  </si>
  <si>
    <t>11.</t>
  </si>
  <si>
    <t xml:space="preserve">"Strażacy ochotnicy w służbie na rzecz swoich społeczności" </t>
  </si>
  <si>
    <t xml:space="preserve">Celem operacji jest zapoznanie się z rozwiązaniami ochrony przeciwpożarowej, ekologii czy działalności statutowej jednostek w różnych częściach kraju i województwa. </t>
  </si>
  <si>
    <t>Organizacja 2-dniowego szkolenia dla małopolskich przedstawicieli Jednostek Ochotniczych Straży Pożarnych.</t>
  </si>
  <si>
    <t>przedstawiciele OSP z terenu wszystkich powiatów ( co najmniej połowa grupy do 35 roku życia)</t>
  </si>
  <si>
    <t>Oddział Wojewódzki Związku Ochotniczych Straży Pożarnych RP Województwa Małopolskiego</t>
  </si>
  <si>
    <t>160</t>
  </si>
  <si>
    <t>12.</t>
  </si>
  <si>
    <t>Sztuka tworzenia wianków - warsztaty dla Kół Gospodyń Wiejskich</t>
  </si>
  <si>
    <t>Podniesienie wiedzy, doskonalenie umiejętności oraz rozbudzenie twórczości ludowej uczestników warsztatów poprzez poznanie sztuki i technik wyplatania wianków.</t>
  </si>
  <si>
    <t>Organizacja 6 zajęć warsztatowych dla przedstawicieli KGW z powiatów: tatrzańskiego, nowotarskiego, limanowskiego, nowosądeckiego, gorlickiego, krakowskiego. Warsztaty będą dotyczyć nauki wykonywania wianków różnymi technikami (wianki z ziół, żywych kwiatów, kłosów zbóż z użyciem dratwy lub bez, wianki bożonarodzeniowe).</t>
  </si>
  <si>
    <t>KGW z Małopolskie (powiat: tatrzański, nowotarski, limanowski, nowosądecki, gorlicki, krakowski)</t>
  </si>
  <si>
    <t>13.</t>
  </si>
  <si>
    <t>Produkcja wyrobów z mleka dla profesjonalistów - skracanie łańcucha dostaw</t>
  </si>
  <si>
    <t>Celem operacji jest rozwój małego przetwórstwa na obszarach wiejskich poprzez rozbudowę małych serowarni.</t>
  </si>
  <si>
    <t>Zorganizowanie 3-dniowego szkolenia składające się z części praktycznej i teoretycznej dla 15 osób w profesjonalnej i funkcjonującej serowarni farmerskiej produkującej przetwory mleczne, sery świeże i długo dojrzewające.</t>
  </si>
  <si>
    <t>liczba  szkoleń</t>
  </si>
  <si>
    <t>rolnicy z terenów wiejskich planujący uruchomienie własnej działalności w zakresie produkcji przetworów z mleka i serów farmerskich lub posiadających podstawowe kompetencje w ww. zakresie</t>
  </si>
  <si>
    <t>14.</t>
  </si>
  <si>
    <t>Organizacja Stoiska dla winiarzy i producentów cydrów z Małopolski podczas Targów WINO - Targi Polskich Win i Winnic 2022 w Poznaniu</t>
  </si>
  <si>
    <t>Celem operacji jest zwiększenie odbiorców wina  oraz cydrów od winiarzy z Małopolski, a także nawiązanie nowych kontaktów w branży winiarskiej.</t>
  </si>
  <si>
    <t>Zorganizowanie i obsługa stoiska dla winiarzy i producentów cydru z Małopolski podczas targów Wino-targi polskich win i winnic 2022 w Poznaniu.</t>
  </si>
  <si>
    <t>winiarze oraz producenci cydru z terenu województwa małopolskiego (przedstawiciele 14 winnic/producentów cydru)</t>
  </si>
  <si>
    <t>15.</t>
  </si>
  <si>
    <t>Warsztaty dla dzieci i młodzieży mające na celu przygotowanie do przyszłej pracy społecznej na rzecz ochrony przeciwpożarowej i ewentualnej służby w szeregach OSP oraz zwiększenie bezpieczeństwa w ruchu drogowym na obszarach wiejskich</t>
  </si>
  <si>
    <t>Zainteresowanie dzieci i młodzieży tematem ochrony przeciwpożarowej oraz przygotowania jej do służby w szeregach OSP poprzez działanie w Młodzieżowych Drużynach Pożarniczych oraz zwiększenie bezpieczeństwa w ruchu drogowym na obszarach wiejskich.</t>
  </si>
  <si>
    <t>Zorganizowanie w 4 miejscowościach w Województwie Małopolskim 3-dniowych warsztatów dla dzieci i młodzieży.</t>
  </si>
  <si>
    <t>członkowie i potencjalni członkowie Młodzieżowych Drużyn Pożarniczych w województwie małopolskim - grupa docelowa do 35 roku życia</t>
  </si>
  <si>
    <t>16.</t>
  </si>
  <si>
    <t>Warsztaty pieczenia i dekoracji ciast</t>
  </si>
  <si>
    <t>Celem operacji jest zorganizowanie szkolenia z pieczenia i dekoracji ciast.</t>
  </si>
  <si>
    <t>Zorganizowanie szkolenia z pieczenia i dekoracji ciast. W szkoleniu weźmie udział 16 osób.</t>
  </si>
  <si>
    <t>mieszkańcy Kobyłczyna i miejscowości sąsiednich (co najmniej połowę uczestników będą stanowić osoby poniżej 35 roku życia)</t>
  </si>
  <si>
    <t xml:space="preserve">Gospodarstwo Sadowniczo - Agroturystyczne Irena Szewczyk </t>
  </si>
  <si>
    <t>17.</t>
  </si>
  <si>
    <t>"Międzypokoleniowe Spotkanie Twórcze"</t>
  </si>
  <si>
    <t>Aktywizacja mieszkańców wsi na rzecz podejmowania inicjatyw w zakresie rozwoju obszarów wiejskich, w tym kreowania miejsc pracy na terenach wiejskich. Upowszechnianie tradycji i podtrzymywanie tradycji dziedzictwa kulturowego wsi. Spotkanie prezentujące twórczość różnych grup wiekowych - rękodzieło ludowe, twórczość ludowa, malarstwo, poezja, prezentacje słowno-muzyczne, wykład dotyczący lokalnych produktów i ginących zawodów.</t>
  </si>
  <si>
    <t>Zorganizowanie spotkania pn. "Międzypokoleniowe Spotkanie Twórcze" (prezentacja prac rękodzieła, twórczości ludowej, malarstwa, poezji, utworów słowno-muzycznych, wykład dotyczący lokalnych produktowi ginących zawodów) dla 100 osób.</t>
  </si>
  <si>
    <t>liczba spotkań</t>
  </si>
  <si>
    <t>mieszkańcy województwa małopolskiego w różnym przedziale wiekowym</t>
  </si>
  <si>
    <t>Centrum Kultury Gminy Biskupice</t>
  </si>
  <si>
    <t>liczba uczestników spotkania</t>
  </si>
  <si>
    <t>18.</t>
  </si>
  <si>
    <t>"Aktywni bez granic"</t>
  </si>
  <si>
    <t>Aktywizacja mieszkańców wsi na rzecz podejmowania inicjatyw w zakresie rozwoju obszarów wiejskich, w tym kreowania miejsc pracy na terenach wiejskich. Upowszechnianie tradycji i dziedzictwa kulturowego wsi. Podniesienie wiedzy nt. ginących zawodów i zmotywowanie do podejmowania działań w tym zakresie.</t>
  </si>
  <si>
    <t>Organizacja warsztatów (rękodzieło-haft, ceramika, staropolskie kulinaria, produkt lokalny) dla 50 uczestników.</t>
  </si>
  <si>
    <t>12</t>
  </si>
  <si>
    <t>19.</t>
  </si>
  <si>
    <t>EtnoMałopolska - 3 dniowe warsztaty szkoleniowe dla przedstawicielek Kół Gospodyń Wiejskich z Województwa Małopolskiego - pierwszoplanowych aktorek życia na wsi</t>
  </si>
  <si>
    <t>Odkrycie przez uczestniczki szkolenia roli jaką w zakresie ochrony i promowania lokalnego dziedzictwa oraz pamięci kulturowej pełnią KGW.</t>
  </si>
  <si>
    <t>Zorganizowanie 3-dniowych warsztatów szkoleniowych dla członków KGW z Województwa Małopolskiego.</t>
  </si>
  <si>
    <t>przedstawiciele KGW z województwa małopolskiego</t>
  </si>
  <si>
    <t>liczba uczestników warsztatu</t>
  </si>
  <si>
    <t>120</t>
  </si>
  <si>
    <t>20.</t>
  </si>
  <si>
    <t>Akademia Małopolskiego Sołtysa - spotkanie dla Sołtysów i Członków Rad Sołeckich z Województwa Małopolskiego</t>
  </si>
  <si>
    <t>Wzmocnienie kompetencji i podniesienie kwalifikacji sołtysów z województwa małopolskiego jako liderów lokalnych inicjatyw i animatorów partycypacji społecznej.</t>
  </si>
  <si>
    <t>Zorganizowanie całodniowego spotkania dla 200 sołtysów i Członków Rad Sołeckich z Województwa Małopolskiego w ramach Akademii Małopolskiego Sołtysa.</t>
  </si>
  <si>
    <t xml:space="preserve">liczna szkoleń </t>
  </si>
  <si>
    <t>sołtysi z województwa małopolskiego, ze szczególnym uwzględnieniem tych, którzy tą funkcję pełnią po raz I</t>
  </si>
  <si>
    <t>liczna uczestników szkolenia</t>
  </si>
  <si>
    <t>220</t>
  </si>
  <si>
    <t>21.</t>
  </si>
  <si>
    <t>Małopolska tradycja na widelcu</t>
  </si>
  <si>
    <t>Celem operacji jest rozpropagowanie dwóch produktów wpisanych na Listę produktów tradycyjnych prowadzoną przez MRiRW poprzez identyfikację i upowszechnienie dwóch dobrych praktyk w zakresie lokalnego pielęgnowania żywej tradycji kulinarnej opartej o produkty tradycyjne.</t>
  </si>
  <si>
    <t>Zidentyfikowanie i wypromowanie 2 dobrych praktyk polegających na kultywowaniu tradycji kulinarnych wsi w oparciu o produkty wpisane na listę Produktów Tradycyjnych prowadzona przez MRiRW</t>
  </si>
  <si>
    <t>członkowie lokalnej społeczności oraz odbiorcy działań popularyzacyjnych</t>
  </si>
  <si>
    <t>16</t>
  </si>
  <si>
    <t>liczba odwiedzających stoisko</t>
  </si>
  <si>
    <t>materiał drukowany</t>
  </si>
  <si>
    <t>liczba tytułów</t>
  </si>
  <si>
    <t>liczba audycji w internecie</t>
  </si>
  <si>
    <t>liczba odwiedzin strony internetowej</t>
  </si>
  <si>
    <t>Inne - zidentyfikowanie dwóch dobrych praktyk tradycji kulinarnych wsi</t>
  </si>
  <si>
    <t>liczba zidentyfikowanych  dobrych praktyk</t>
  </si>
  <si>
    <t>Szkolenia wyjazdowe LGD - szansą międzyterytorialnej współpracy i rozwoju obszarów wiejskich</t>
  </si>
  <si>
    <t>wymiana doświadczeń, nawiązanie współpracy, pobudzenie lokalnej społeczności do większej aktywności</t>
  </si>
  <si>
    <t xml:space="preserve">w ramach operacji zostanie przeprowadzona wizyta studyjna służąca nawiązaniu współpracy międzyregionalnej i rozwoju obszarów wiejskich </t>
  </si>
  <si>
    <t xml:space="preserve">Wyjazd studyjny krajowy </t>
  </si>
  <si>
    <t xml:space="preserve">sztuka </t>
  </si>
  <si>
    <t>członkowie i przedstawiciele LGD Natura i Kultura oraz partnera operacji</t>
  </si>
  <si>
    <t>LGD Natura i Kultura</t>
  </si>
  <si>
    <t>Uczestnicy wyjazdu studyjnego</t>
  </si>
  <si>
    <t xml:space="preserve">liczba osób </t>
  </si>
  <si>
    <t>XXIX Olimpiada Wiedzy Rolniczej</t>
  </si>
  <si>
    <t>podniesienie  poziomu wiedzy i kompetencji młodych rolników z zakresu rolnictwa</t>
  </si>
  <si>
    <t xml:space="preserve">w ramach operacji zostanie przeprowadzona olimpiada dla młodych rolników, która poszerzy wiedzę fachową </t>
  </si>
  <si>
    <t>Konkurs/olimpiada</t>
  </si>
  <si>
    <t>Konkursy</t>
  </si>
  <si>
    <t>młodzi rolnicy, mieszkańcy obszarów wiejskich z Mazowsza (wyjątek powiat płocki, gostyniński, sierpecki) prowadzący gospodarstwa samodzielnie lub z rodzicami</t>
  </si>
  <si>
    <t>Mazowiecki Ośrodek Doradztwa Rolniczego z siedzibą w Warszawie</t>
  </si>
  <si>
    <t>Uczestnicy konkursów</t>
  </si>
  <si>
    <t>Kiszenie warzyw jako wzbogacenie oferty i poprawa sytuacji rolnika w łańcuchu dostaw żywności od pola do stołu</t>
  </si>
  <si>
    <t>promocja przedsiębiorczości na przykładzie kiszenia warzyw, zainteresowanie rolników różnymi formami sprzedaży żywności wytworzonej w gospodarstwie rolnym, w tym w szczególności małym przetwórstwem lokalnym w ramach rolniczego handlu detalicznego</t>
  </si>
  <si>
    <t xml:space="preserve">w ramach operacji zostanie przeprowadzonych 6 warsztatów z kiszenia warzyw </t>
  </si>
  <si>
    <t>Szkolenie/seminarium/warsztat/spotkanie</t>
  </si>
  <si>
    <t>Szkolenia/seminaria/inne formy szkoleniowe</t>
  </si>
  <si>
    <t xml:space="preserve">rolnicy i mieszkańcy obszarów wiejskich </t>
  </si>
  <si>
    <t>Uczestnicy szkoleń/seminariów/innych form szkoleniowych</t>
  </si>
  <si>
    <t>Tradycyjne metody wypieku chleba w kuchni rolnika</t>
  </si>
  <si>
    <t xml:space="preserve">zwiększenie świadomości rolników w zakresie możliwości wykorzystania i przetwarzania produktów, które znajdują się w ich gospodarstwach </t>
  </si>
  <si>
    <t>w ramach operacji zostanie przeprowadzonych 6 warsztatów z wypieku chleba</t>
  </si>
  <si>
    <t>Dobre praktyki w zakresie rozwoju sektora usług czasu wolnego i gospodarki doświadczeń - wyjazd studyjny do województwa kujawsko-pomorskiego</t>
  </si>
  <si>
    <t>promocja rozwoju działalności pozarolniczej, ze szczególnym uwzględnieniem zagród edukacyjnych i gospodarstw opiekuńczych</t>
  </si>
  <si>
    <t>w ramach operacji zostanie przeprowadzony wyjazd studyjny o tematyce gospodarstw opiekuńczych, społecznych oraz zagród edukacyjnych oraz spotkanie informacyjne na temat zasad funkcjonowania gospodarstw opiekuńczych</t>
  </si>
  <si>
    <t xml:space="preserve">Szkolenie/seminarium/warsztaty/spotkanie; Wyjazd studyjny krajowy </t>
  </si>
  <si>
    <t>osoby z obszaru działania "Lokalnej Grupy Działania - Tygiel Doliny Bugu"</t>
  </si>
  <si>
    <t>Stowarzyszenie "Lokalna Grupa Działania - Tygiel Doliny Bugu"</t>
  </si>
  <si>
    <t>Dobre praktyki w sprzedaży żywności lokalnej</t>
  </si>
  <si>
    <t xml:space="preserve">poznanie dobrych praktyk oraz nawiązanie współpracy partnerskiej pomiędzy przedsiębiorcami w zakresie promocji i dystrybucji produktów lokalnych </t>
  </si>
  <si>
    <t xml:space="preserve">w ramach operacji zostanie przeprowadzony wyjazd studyjny, ukazujący dobre praktyki w funkcjonującej inicjatywie sprzedaży krótkiego łańcucha dostaw pn. „Wiejska e-skrzynka”; zostanie opracowana publikacja elektroniczna opisująca przedsiębiorczość, producentów itd. oraz zostanie zorganizowane spotkanie szkoleniowo-podsumowujące wyjazd studyjny </t>
  </si>
  <si>
    <t>Szkolenie/seminarium/warsztat/spotkanie;  Wyjazd studyjny krajowy; Informacje i publikacje w internecie</t>
  </si>
  <si>
    <t>osoby/podmioty zajmujące się produkcją i promocją produktów lokalnych (w tym przedsiębiorcy, organizacje pozarządowe), branża turystyczna, przedstawiciele jst, ośrodków kultury</t>
  </si>
  <si>
    <t>Lokalna Organizacja Turystyczna "Lot nad Bugiem"</t>
  </si>
  <si>
    <t xml:space="preserve">Tytuły publikacji wydanych w formie elektronicznej </t>
  </si>
  <si>
    <t>rodzaj</t>
  </si>
  <si>
    <t xml:space="preserve">Rozwój terenów wiejskich w oparciu o zasoby przyrodnicze, społeczne i kulturowe </t>
  </si>
  <si>
    <t xml:space="preserve">ułatwianie wymiany wiedzy na temat korzyści ze współpracy i skracania łańcuchów dostaw pomiędzy podmiotami uczestniczącymi w rozwoju obszarów wiejskich </t>
  </si>
  <si>
    <t>w ramach operacji zostanie przeprowadzony wyjazd studyjny w zakresie dobrych praktyk dotyczących przedsiębiorczości na obszarach wiejskich</t>
  </si>
  <si>
    <t>osoby z obszaru działania Stowarzyszenia "Między Wisłą a Kampinosem"</t>
  </si>
  <si>
    <t>Stowarzyszenie "Między Wisłą a Kampinosem"</t>
  </si>
  <si>
    <t>Integracja i organizacja rynku wsparta cyfryzacją drogą do skrócenia łańcucha dostaw</t>
  </si>
  <si>
    <t xml:space="preserve">budowanie integracji, partnerskiej współpracy i skracanie łańcuchów produkcji żywności przy wykorzystaniu innowacyjnych rozwiązań </t>
  </si>
  <si>
    <t>w ramach operacji zostanie przeprowadzone szkolenie on-line na temat organizacji i funkcjonowania grup producentów rolnych, innowacji w obszarze produkcji ziemniaka i optymalizacji łańcuchów produkcji</t>
  </si>
  <si>
    <t>producenci ziemniaka z Mazowsza</t>
  </si>
  <si>
    <t xml:space="preserve"> II-IV</t>
  </si>
  <si>
    <t>Polska Federacja Ziemniaka</t>
  </si>
  <si>
    <t xml:space="preserve">Małe przetwórstwo szansą na lokalny rozwój </t>
  </si>
  <si>
    <t xml:space="preserve">podniesienie poziomu wiedzy w zakresie przetwórstwa mleka </t>
  </si>
  <si>
    <t>w ramach operacji zostanie przeprowadzone 9 warsztatów z zakresu technologii, wymagań higienicznych, bezpieczeństwa żywności oraz wymagań prawno-administracyjnych przy zakładaniu działalności z małego przetwórstwa na poziomie własnego gospodarstwa</t>
  </si>
  <si>
    <t>minimum 162 maksimum 180</t>
  </si>
  <si>
    <t>Zioła wokół nas - innowacje w zielarstwie - wyjazd studyjny</t>
  </si>
  <si>
    <t xml:space="preserve">podniesienie poziomu wiedzy w zakresie zielarstwa oraz krótkich łańcuchów dostaw żywności </t>
  </si>
  <si>
    <t xml:space="preserve">w ramach operacji zostanie przeprowadzony wyjazd studyjny na temat innowacji w zielarstwie </t>
  </si>
  <si>
    <t>rolnicy, mieszkańcy obszarów wiejskich, właściciele gospodarstw agroturystycznych, członkowie KGW</t>
  </si>
  <si>
    <t>Upowszechnianie wiedzy z zakresu ochrony środowiska naturalnego</t>
  </si>
  <si>
    <t>rozpowszechnienie materiałów informacyjno-edukacyjnych na temat oddziaływania azbestu na życie ludzi i otaczające ich środowisko naturalne</t>
  </si>
  <si>
    <t xml:space="preserve">w ramach operacji zostanie opracowana broszura, ulotka i plakat, które będą zawierały  informacje z zakresu bezpiecznego użytkowania i usuwania wyrobów zawierających azbest oraz zagrożeń jakie powoduje ta substancja dla człowieka i środowiska naturalnego </t>
  </si>
  <si>
    <t>Publikacja/materiał drukowany</t>
  </si>
  <si>
    <t xml:space="preserve">Materiały drukowane </t>
  </si>
  <si>
    <t xml:space="preserve">rodzaj </t>
  </si>
  <si>
    <t xml:space="preserve">mieszkańcy obszarów gmin wiejskich powiatu płockiego </t>
  </si>
  <si>
    <t>Powiat płocki</t>
  </si>
  <si>
    <t>Materiały drukowane - broszury</t>
  </si>
  <si>
    <t xml:space="preserve">Materiały drukowane - ulotki </t>
  </si>
  <si>
    <t xml:space="preserve">Materiały drukowane - plakaty </t>
  </si>
  <si>
    <t>Enoturystyka jako innowacyjna szansa rozwoju obszarów wiejskich - dobre praktyki na przykładzie regionu winiarskiego w Polsce - wyjazd studyjny</t>
  </si>
  <si>
    <t xml:space="preserve">przeszkolenie mieszkańców obszarów wiejskich z zakresu prowadzenia uprawy winorośli oraz rozwoju i promocji sektora usług czasu wolnego, w tym rozwoju pozarolniczych funkcji gospodarstw rolnych </t>
  </si>
  <si>
    <t xml:space="preserve">w ramach operacji zostanie przeprowadzony wyjazd studyjny w zakresie enoturystyki </t>
  </si>
  <si>
    <t xml:space="preserve">rolnicy, mieszkańcy obszarów wiejskich, właściciele gospodarstw agroturystycznych, członkowie KGW </t>
  </si>
  <si>
    <t>Energia do działania dla młodych rolników</t>
  </si>
  <si>
    <t>aktywizacja i zwiększenie wiedzy nt. przedsiębiorczości, przetwórstwa lokalnego oraz skróconych łańcuchów dostaw</t>
  </si>
  <si>
    <t xml:space="preserve">w ramach operacji zostaną przeprowadzone cztery wyjazdy studyjne dotyczące kooperacji rolników, przetwórstwa lokalnego, bezpośredniego łańcucha dostaw oraz rozwoju przedsiębiorczości na obszarach wiejskich </t>
  </si>
  <si>
    <t xml:space="preserve">uczniowie szkół rolniczych, studenci kierunków rolniczych, rolnicy i domownicy rolników oraz członkowie organizacji pozarządowych zamieszkujący obszary wiejskie </t>
  </si>
  <si>
    <t>Związek Młodzieży Wiejskiej</t>
  </si>
  <si>
    <t>Mazowiecka Izba Rolnicza</t>
  </si>
  <si>
    <t>Warsztaty rękodzieła dla mieszkańców Gminy Osieck</t>
  </si>
  <si>
    <t xml:space="preserve">zdobycie nowych umiejętności i możliwość rozwoju młodzieży na obszarach wiejskich </t>
  </si>
  <si>
    <t>w ramach operacji zostaną przeprowadzone warsztaty dla młodzieży w zakresie rękodzielnictwa</t>
  </si>
  <si>
    <t xml:space="preserve">młodzi mieszkańcy Gminy Osieck </t>
  </si>
  <si>
    <t>Gmina Osieck</t>
  </si>
  <si>
    <t>Olimpiada Wiedzy Rolniczej</t>
  </si>
  <si>
    <t>aktywizacja społeczności wiejskiej do pogłębienia wiedzy rolniczej, lepszego gospodarowania oraz podejmowania inicjatyw w zakresie rozwoju obszarów wiejskich</t>
  </si>
  <si>
    <t xml:space="preserve">rolnicy prowadzący gospodarstwa rolne samodzielnie lub wspólnie z rodzicami </t>
  </si>
  <si>
    <t>Dobre praktyki dla rozwoju</t>
  </si>
  <si>
    <t>aktywizacja mieszkańców obszarów wiejskich gminy Stanisławów, zdobycie wiedzy na temat sieciowania produktów lokalnych oraz związanych z tym działań w zakresie przedsiębiorczości</t>
  </si>
  <si>
    <t xml:space="preserve">w ramach operacji zostanie przeprowadzony wyjazd studyjny na temat sieciowania produktu lokalnego </t>
  </si>
  <si>
    <t>mieszkańcy gminy Stanisławów, przedstawiciele NGO w tym KGW, przedsiębiorcy</t>
  </si>
  <si>
    <t>Gmina Stanisławów</t>
  </si>
  <si>
    <t>Wyjazd studyjny lokalnych liderów z gminy Klembów</t>
  </si>
  <si>
    <t xml:space="preserve">różnicowanie działalności gospodarczej na terenie gminy Klembów poprzez pokazanie dobrych, sprawdzonych sposobów na biznes na obszarach wiejskich </t>
  </si>
  <si>
    <t xml:space="preserve">w ramach operacji zostanie przeprowadzony wyjazd studyjny dotyczący podejmowania aktywności gospodarczej innej niż rolnicza na terenach wiejskich </t>
  </si>
  <si>
    <t>liderzy społeczności lokalnej, przede wszystkim sołtysi, rolnicy, osoby działające w organizacjach pozarządowych</t>
  </si>
  <si>
    <t>Gmina Klembów</t>
  </si>
  <si>
    <t xml:space="preserve">Smart villages instrumentem rozwoju lokalnego </t>
  </si>
  <si>
    <t xml:space="preserve">aktywizacja mieszkańców obszaru LGD Zielone Mosty Narwi oraz poszerzenie ich wiedzy na temat dobrych praktyk mających wpływ na rozwój obszarów wiejskich </t>
  </si>
  <si>
    <t>w ramach operacji zostanie przeprowadzony wyjazd studyjny dotyczący Smart villages</t>
  </si>
  <si>
    <t xml:space="preserve">członkowie LGD Zielone Mosty Narwi, lokalni liderzy, osoby bezpośrednio zaangażowane we wdrażanie Lokalnej Strategii Rozwoju, przedsiębiorcy, pracownicy Biura LGD oraz przedstawiciele gminy Pokrzywnica </t>
  </si>
  <si>
    <t xml:space="preserve"> III-IV</t>
  </si>
  <si>
    <t>Zielone Mosty Narwi</t>
  </si>
  <si>
    <t>Tradycja mazowieckiej wsi dla turystyki i edukacji</t>
  </si>
  <si>
    <t>promocja i upowszechnienie tradycji mazowieckiej wsi w kontekście jej potencjału dla kreowania oferty turystycznej oraz w kontekście wspierania edukacji regionalnej</t>
  </si>
  <si>
    <t xml:space="preserve">w ramach operacji zostanie przeprowadzona konferencja nt. dziedzictwa kulturowego, opracowany zostanie przewodnik o tradycjach mazowieckiej wsi oraz zrealizowany cykl 12 wywiadów promocyjnych, 1 wideo czołówka i 12 filmów w tej samej tematyce </t>
  </si>
  <si>
    <t>Konferencja/kongres             Publikacja/materiał drukowany               Informacje i publikacje w internecie</t>
  </si>
  <si>
    <t>potencjalni turyści  zainteresowani pobytem i wypoczynkiem na wsi; mieszkańcy województwa mazowieckiego; nauczyciele szkół podstawowych i średnich z terenu województwa mazowieckiego</t>
  </si>
  <si>
    <t>Mazowiecka Regionalna Organizacja Turystyczna</t>
  </si>
  <si>
    <t>Uczestnicy konferencji</t>
  </si>
  <si>
    <t xml:space="preserve">Tytuły publikacji wydanych w formie papierowej </t>
  </si>
  <si>
    <t xml:space="preserve">Liczba informacji/publikacji w internecie </t>
  </si>
  <si>
    <t>Różnicowanie indywidualnych działalności rolniczych sposobem na rozwój obszarów wiejskich</t>
  </si>
  <si>
    <t xml:space="preserve">podniesienie wiedzy właścicieli gospodarstw rolnych, sołtysów, właścicieli gospodarstw agroturystycznych, członków kół gospodyń wiejskich oraz pozostałych osób zaangażowanych w rozwój obszarów wiejskich w zakresie nowoczesnych i innowacyjnych rozwiązań oraz dobrych praktyk stosowanych w rolnictwie i na obszarach wiejskich </t>
  </si>
  <si>
    <t xml:space="preserve">w ramach operacji zostanie przeprowadzony zostanie wyjazd studyjny w zakresie innowacyjności i nowoczesnych technologii </t>
  </si>
  <si>
    <t xml:space="preserve">rolnicy z terenu gminy Serock, właściciele gospodarstw agroturystycznych znajdujących się na terenie gminy Serock, członkinie Kół Gospodyń Wiejskich działających na terenie gminy Serock </t>
  </si>
  <si>
    <t>Miasto i Gmina Serock</t>
  </si>
  <si>
    <t xml:space="preserve">Mazowiecka wieś. Atlas możliwości - paszport do sukcesu </t>
  </si>
  <si>
    <t>rozwój przedsiębiorczości w oparciu o turystyczny potencjał terenów wiejskich</t>
  </si>
  <si>
    <t>w ramach operacji zostanie opracowana i wydana publikacja pt. „Mazowiecka wieś. Atlas możliwości - paszport do sukcesu”</t>
  </si>
  <si>
    <t>mieszkańcy województwa mazowieckiego w wieku produkcyjnym, mobilnym, prowadzący działalność rolną lub szukający możliwości rozwoju zawodowego</t>
  </si>
  <si>
    <t>Fundacja "TERAZ MAZOWSZE"</t>
  </si>
  <si>
    <t>Środowisko przyrodnicze powiatu płockiego</t>
  </si>
  <si>
    <t xml:space="preserve">budowanie prawidłowych zachowań ekologicznych, prezentacja środowiska przyrodniczego obszarów wiejskich powiatu płockiego </t>
  </si>
  <si>
    <t xml:space="preserve">w ramach operacji zostanie przygotowany i opublikowany 15-20 minutowy film prezentujący środowisko przyrodnicze powiatu płockiego
</t>
  </si>
  <si>
    <t>Informacje i publikacje w internecie</t>
  </si>
  <si>
    <t>mieszkańcy powiatu płockiego województwa mazowieckiego</t>
  </si>
  <si>
    <t>Operacje partnerskie</t>
  </si>
  <si>
    <t>Kreowanie rozwoju lokalnego w oparciu o dobre praktyki promocji produktów i zasobów lokalnych</t>
  </si>
  <si>
    <t>dobre praktyki promocji produktów i zasobów lokalnych z wykorzystaniem rolniczego handlu detalicznego (RHD)  i krótkich łańcuchów dostaw (KŁD)</t>
  </si>
  <si>
    <t>w ramach operacji zostanie przeprowadzony wyjazd studyjny w zakresie  tworzenia i funkcjonowania Inkubatorów Przedsiębiorczości</t>
  </si>
  <si>
    <t xml:space="preserve">mieszkańcy województwa mazowieckiego </t>
  </si>
  <si>
    <t>Apiterapia i miodosytnictwo jako forma dywersyfikacji źródeł dochodu pszczelarzy</t>
  </si>
  <si>
    <t>aktywizacja obywateli w zakresie dywersyfikacji źródeł dochodu oraz działań na rzecz zrównoważonego rozwoju poprzez rozpowszechnienie informacji z zakresu apiterapii i miodosytnictwa, przy zastosowaniu rozwiązań cyfrowych</t>
  </si>
  <si>
    <t xml:space="preserve">w ramach operacji zostaną przeprowadzone szkolenia on-line z zakresu apiterapii i produkcji miodów pitnych oraz  wydany zostanie kalendarz pszczelarski na rok 2023 oraz plakat promocyjny w wersji elektronicznej </t>
  </si>
  <si>
    <t>Szkolenie/seminarium/warsztat/spotkanie;  Publikacja/materiał drukowany;  Informacje i publikacje w internecie</t>
  </si>
  <si>
    <t xml:space="preserve">mieszkańcy województwa mazowieckiego, łódzkiego, śląskiego </t>
  </si>
  <si>
    <t>Fundacja Ekoostoja</t>
  </si>
  <si>
    <t>Wspólnie tworzymy i ochraniamy zasoby przyrodnicze wsi</t>
  </si>
  <si>
    <t>Utworzenie platformy współpracy pomiędzy wsiami województwa opolskiego, a przedstawicielami świata nauki w celu pogłębiania wiedzy, koordynacji i wspólnych działań na rzecz ochrony i odtwarzania naturalnych zasobów przyrodniczych opolskiej wsi.</t>
  </si>
  <si>
    <t>W ramach realizacji operacji planuje się: organizację warsztatów na temat zagadnień związanych ze środowiskiem naturalnym na terenach wiejskich, spotkania podsumowującego i wydania publikacji - broszury podsumowującej warsztaty.</t>
  </si>
  <si>
    <t xml:space="preserve">warsztaty/spotkanie </t>
  </si>
  <si>
    <t>Mieszkańcy wsi województwa opolskiego, ze szczególnym uwzględnieniem mieszkańców wsi realizujących zagadnienia ochrony przyrody i posiadających zorganizowane społeczeństwo /stowarzyszenia/.</t>
  </si>
  <si>
    <t>_</t>
  </si>
  <si>
    <t>Stowarzyszenie Rozwoju Wsi Lipowa</t>
  </si>
  <si>
    <t>os.</t>
  </si>
  <si>
    <t xml:space="preserve">liczba spotkań </t>
  </si>
  <si>
    <t xml:space="preserve">liczba uczestników spotkania </t>
  </si>
  <si>
    <t>publikacja/materiał drukowany</t>
  </si>
  <si>
    <t>liczba tytułów publikacji</t>
  </si>
  <si>
    <t>Przedsiębiorcze wsie tematyczne oraz oferta gier terenowych- dobrym przykładem dla mieszkańców terenu Euro-Country</t>
  </si>
  <si>
    <t>Celem operacji jest wsparcie włączenia społecznego, ograniczenie ubóstwa, rozwój gospodarczy obszaru Euro-Country, zwiększenie udziału zainteresowanych stron we wdrażaniu inicjatyw na rzecz rozwoju obszarów wiejskich, ułatwienie wymiany wiedzy pomiędzy podmiotami uczestniczącymi w rozwoju obszarów wiejskich oraz wymiana i rozpowszechnienie rezultatów działań na rzecz rozwoju obszaru Euro-Country.</t>
  </si>
  <si>
    <t>wyjazd studyjny krajowy</t>
  </si>
  <si>
    <t>Mieszkańcy terenu Euro-Country, agroturyści, przedstawiciele organizacji pozarządowych, włodarze gmin, turyści.</t>
  </si>
  <si>
    <t>Stowarzyszenie "EURO-COUNTRY"</t>
  </si>
  <si>
    <t>OPOWIEM CI BAJKĘ… czyli opowieści znad Górnej Prosny</t>
  </si>
  <si>
    <t>Zwiększenie udziału społeczności lokalnej w rozwój obszaru LGD „Górna Prosna oraz aktywizacja i włączenie w życie społeczne dzieci z klas 1-3 szkół podstawowych poprzez przeprowadzenie konkursu plastycznego oraz wydanie publikacji z grą memory.</t>
  </si>
  <si>
    <t xml:space="preserve">Przeprowadzeniu konkursu plastycznego dla uczniów klas I-III szkół podstawowych z terenu LGD „Górna Prosna” oraz  wydanie publikacji pt. Opowiem Ci bajkę… czyli opowieści znad Górnej Prosny wraz z grą memory.  </t>
  </si>
  <si>
    <t>Uczniowie klas I-III szkół podstawowych z terenu LGD „Górna Prosna”, mieszkańcy terenu LGD "Górna Prosna" i mieszkańcy województwa opolskiego chcący zapoznać się z dziedzictwem kulturowym jakim w znaczącym stopniu są legendy.</t>
  </si>
  <si>
    <t>Lokalna Grupa Działania "Górna Prosna"</t>
  </si>
  <si>
    <t>liczba uczestników konkursów</t>
  </si>
  <si>
    <t>100-200</t>
  </si>
  <si>
    <t xml:space="preserve">os. </t>
  </si>
  <si>
    <t>„Powiat Strzelecki od kuchni”</t>
  </si>
  <si>
    <t>Wydanie publikacji książkowej pt. „Powiat Strzelecki od kuchni”, co przyczyni się do atrakcyjnego pod względem formy sposobu przekazania historii powiatu, w tym historii i tradycji kulinarnych oraz do integracji lokalnego społeczeństwa. Publikacja zaktywizuje lokalną społeczność poprzez czynny udział w tworzeniu zbioru przepisów mieszkańców, gdyż będzie stanowiła skarbnicę wiedzy o dawnej, szeroko pojętej kuchni w Powiecie Strzeleckim, a także zmian i „ewolucji” na tej płaszczyźnie oraz wzmocnienie kapitału społecznego i wypromowanie dziedzictwa kulinarnego.</t>
  </si>
  <si>
    <t xml:space="preserve">Wydanie publikacji popularno-naukowej traktującej o tradycjach i historii kulinariów na terenie wsi i miast Powiatu Strzeleckiego wraz z uwzględnieniem wpływów kuchni regionalnej: kuchni śląskiej, niemieckiej, czeskiej, kresowej i polskiej oraz spotkań autorskich z autorami poszczególnych, wybranych w ramach tejże publikacji tematów, a także zorganizowanie 3 spotkań autorskich z autorami poszczególnych, wybranych w ramach tejże publikacji tematów. </t>
  </si>
  <si>
    <t>Powiat Strzelecki</t>
  </si>
  <si>
    <t>liczba uczestników spotkań</t>
  </si>
  <si>
    <t>Innowacje w gospodarstwach rolnych</t>
  </si>
  <si>
    <t xml:space="preserve">Edukacja rolników/właścicieli gospodarstw rolnych z powiatu nyskiego i ościennych w zakresie innowacji i nowoczesnych technologii w produkcji rolnej. Innowacje w rolnictwie mają charakter wielokierunkowy: organizacji, technologii uprawy. </t>
  </si>
  <si>
    <t>Organizacja konferencji dla rolników z zakresu innowacji  w gospodarstwach rolnych, dotyczących wdrożenia nowoczesnych technologii w produkcji rolnej.</t>
  </si>
  <si>
    <t>Rolnicy z obszarów wiejskich województwa opolskiego, powiatów: nyskiego, brzeskiego oraz prudnickiego.</t>
  </si>
  <si>
    <t>Regionalne Centrum Doradztwa Rolniczego Aneta Mulska</t>
  </si>
  <si>
    <t>„Ekologicznie - czyli jak ?”</t>
  </si>
  <si>
    <t xml:space="preserve">Wzrost kompetencji związanych z ochroną środowiska i ekologii wśród mieszkańców Stowarzyszenia „Brzesko-Oławska Wieś Historyczna” poprzez organizację wyjazdu studyjnego krajowego oraz warsztatów ekologicznych  </t>
  </si>
  <si>
    <t>Przeprowadzenie warsztatów ekologicznych dla dzieci i młodzieży z obszaru działania Stowarzyszenia „Brzesko-Oławska Wieś Historyczna” oraz organizacja dwudniowej wizyty studyjnej krajowej dla mieszkańców wsi.</t>
  </si>
  <si>
    <t xml:space="preserve">szt. </t>
  </si>
  <si>
    <t>Mieszkańcy obszaru działania Stowarzyszenia „Brzesko-Oławska Wieś Historyczna” z woj. opolskiego (Gmina Lewin Brzeski, Olszanka, Skarbimierz oraz Grodków).</t>
  </si>
  <si>
    <t>Stowarzyszenie Brzesko-Oławska Wieś Historyczna</t>
  </si>
  <si>
    <t>liczba uczestników wyjazdu studyjnego</t>
  </si>
  <si>
    <t>Wielkie zmiany zaczynają się od Ciebie – Zacznij myśleć EKO</t>
  </si>
  <si>
    <t xml:space="preserve">Edukacja mieszkańców Gminy Pokój związanych z racjonalnym gospodarowaniem zasobów w zakresie gospodarki odpadami, ochrony środowiska i zmian klimatycznych, zachęcenie mieszkańców do uczestnictwa w życiu społecznym. Wzmocnienie kapitału społecznego, w tym podnoszenie wiedzy społeczności lokalnej ma na celu zachęcenie do uczestnictwa w życiu społecznym, podejmowanie inicjatyw proekologicznych, rozwój miejsc pracy na obszarach wiejskich w oparciu o rozwój przetwórstwa dóbr naturalnych.   </t>
  </si>
  <si>
    <t xml:space="preserve">Mieszkańcy Gminy Pokój, działacze ngo z terenu Gminy Pokój współpracujący przy organizacji oraz przeprowadzeniu warsztatów. </t>
  </si>
  <si>
    <t>Gmina Pokój</t>
  </si>
  <si>
    <t>„Promocja walorów przyrodniczych i krajobrazowych ziemi oleskiej szansą na rozwój turystyki wiejskiej”</t>
  </si>
  <si>
    <t>Promocja cennych przyrodniczo i krajobrazowo obszarów i gatunków roślin i zwierząt w Gminie Olesno, poprzez wykonanie filmu promocyjnego na temat dziedzictwa naturalnego i kulturowego obszarów wiejskich, z poszanowaniem zasad zrównoważonego rozwoju.</t>
  </si>
  <si>
    <t>Realizacja filmu promującego walory przyrodnicze i krajobrazowe Gminy Olesno wraz z prezentacją w terenie form ochrony przyrody.</t>
  </si>
  <si>
    <t xml:space="preserve">liczba audycji /programów w internecie </t>
  </si>
  <si>
    <t xml:space="preserve">Mieszkańcy obszarów wiejskich na terenie gminy Olesno </t>
  </si>
  <si>
    <t>Gmina Olesno</t>
  </si>
  <si>
    <t xml:space="preserve">liczba odwiedzin strony internetowej </t>
  </si>
  <si>
    <t>„Bogactwo sołectw Krainy Dinozaurów”</t>
  </si>
  <si>
    <t xml:space="preserve">Celem operacji „Bogactwo sołectw Krainy Dinozaurów” jest wymiana i rozpowszechnienie wiedzy z zakresu dotychczasowego działania i możliwości podjęcia nowych inicjatyw przez sołectwa z obszaru działania LGD "Kraina Dinozaurów". Przy współpracy z dodatkowymi partnerami w bezpośredni sposób zostanie ukazana możliwość korzystania z dobrodziejstw obszarów wiejskich i drzemiącego w nich potencjału. </t>
  </si>
  <si>
    <t>Mieszkańcy województwa opolskiego, a w szczególności mieszkańcy i działacze sołectw z obszaru LGD "Kraina Dinozaurów"</t>
  </si>
  <si>
    <t>Stowarzyszenie Lokalna Grupa Działania "Kraina Dinozaurów"</t>
  </si>
  <si>
    <t>liczba uczestników konkursów/sołectw</t>
  </si>
  <si>
    <t xml:space="preserve">Celem operacji jest kontynuacja podjętych na przestrzeni lat licznych działań na rzecz rozwoju i promocji Szlaku Kulinarnego Województwa Opolskiego „Opolski Bifyj”, promocja Szlaku Kulinarnego Województwa Opolskiego „Opolski Bifyj”, wzrost wiedzy i świadomości na temat atrakcyjnych miejsc związanych z turystyką kulinarną województwa opolskiego, informacja o produktach regionalnych i lokalnych wytwarzanych przez producentów województwa opolskiego nieprzemysłowymi metodami produkcji rolno – spożywczej;
wzrost informacji o tradycyjnej rodzimej kuchni, zwyczajach i obrzędach kulinarnych oraz  wzrost informacji o daniach i potrawach znajdujących się na liście produktów tradycyjnych województwa opolskiego.
</t>
  </si>
  <si>
    <t xml:space="preserve">Przeprowadzenie kampanii radiowej obejmującej audycje, zorganizowanie szkolenia dot. wymiany dobrych praktyk w obszarze promocji, dostępności i wykorzystania możliwości oraz potencjału produktów tradycyjnych, regionalnych i lokalnych Opolszczyzny, wydanie publikacji Przyjazny Przewodnik Kulinarny „Opolski Bifyj” edycja 2. oraz wykonanie materiałów promocyjnych – dużych toreb z logo Szlaku Kulinarnego „Opolski Bifyj”.   </t>
  </si>
  <si>
    <t>audycja</t>
  </si>
  <si>
    <t xml:space="preserve">Mieszkańcy województwa opolskiego, turyści krajowi, miłośnicy regionalnych kulinariów, pasjonaci poszukujący ofert związanych z tradycyjną, regionalną i lokalną kuchnią, lokalni przedsiębiorcy głównie z terenów wiejskich, pracownicy, osoby związane z promocją i tworzeniem oferty turystycznej w regionie, producenci produktów lokalnych i regionalnych, restauracji należący do Szlaku.  </t>
  </si>
  <si>
    <t>Opolska Regionalna Organizacja Turystyczna</t>
  </si>
  <si>
    <t>materiały promocyjne</t>
  </si>
  <si>
    <t>liczba toreb promocyjnych</t>
  </si>
  <si>
    <t>"Przykłady rozwiązań technicznych i technologicznych w gospodarstwach rolnych mające wpływ na klimat i środowisko naturalne"</t>
  </si>
  <si>
    <t xml:space="preserve">Celem operacji jest promocja, zapoznanie się i zaprezentowanie przykładów rozwiązań technicznych i technologicznych w gospodarstwach rolnych, mających wpływ na klimat i środowisko naturalne, finansowanych w ramach PROW 2014-2020. </t>
  </si>
  <si>
    <t xml:space="preserve">Operacja będzie polegała na zaprezentowaniu rolnikom inwestycji w gospodarstw rolnych które zrealizowano w ramach działań PROW na lata 2014-2020. Promowane będą inwestycje mające na celu wprowadzenie  rozwiązań technicznych i technologicznych wpływających pozytywnie na środowisko i klimat. Operacja będzie realizowana poprzez następujące formy:
1. Konferencja w której będzie uczestniczyło 100 osób zainteresowanych tematyką zastosowania w swoich gospodarstwach  maszyn posiadających innowacyjne rozwiązania techniczne i technologiczne, pozwalające  na  ochrony środowiska naturalnego i klimatu na podstawie promocji operacji zrealizowanych w ramach PROW 2014-2020
2. Filmy, przedstawiające zrealizowane inwestycje w pięciu gospodarstwach jako przykłady rozwiązań technicznych  i technologicznych mających wpływ na klimat i środowisko naturalne  w ramach działań PROW 2014-2020. Gospodarstwa w których będą realizowane filmy  położone są na terenie województwa podkarpackiego.
</t>
  </si>
  <si>
    <t>konferencja, film</t>
  </si>
  <si>
    <t>liczba konferencji/liczba uczestników/liczba publikacji w internecie/strony internetowe na których zostanie zamieszczony film/liczba odwiedzin strony internetowej</t>
  </si>
  <si>
    <t>1/100/1/1/2500</t>
  </si>
  <si>
    <t>szt./osób/szt./szt./szt.</t>
  </si>
  <si>
    <t>ogół społeczeństwa</t>
  </si>
  <si>
    <t>Podkarpacki Ośrodek Doradztwa Rolniczego w Boguchwale</t>
  </si>
  <si>
    <t>Wyjazd studyjny umożliwiający zdobycie wiedzy na temat tworzenia marki produktu  lokalnego z uwzględnieniem potencjału obszaru wiejskiego</t>
  </si>
  <si>
    <t xml:space="preserve">      Podczas realizacji operacji zorganizowana zostanie wizyta studyjna na terenie działania LGD stowarzyszenie „Dolina Karpia” umożliwiająca zapoznanie się poprzez promocję oraz zdobycie wiedzy i wymianę dobrych praktyk kształtujących rozwój gospodarczy z wykorzystaniem potencjału drzemiącego w produktach lokalnych na obszarach wiejskich poprzez gromadzenie i upowszechnianie przykładów operacji zrealizowanych w ramach priorytetów PROW 2014-2020. 
W trakcie wyjazdu studyjnego zaprezentowane zostaną najlepsze przykłady  zrealizowanych projektów na terenie Małopolski w ramach PROW 2014-2020 i ich wpływu na wsparcie w zakresie nowych kierunków rozwoju obszarów wiejskich pod względem turystyki kulinarnej z uwzględnieniem sprzyjających walorów przyrodniczych i kulturowych oraz potencjału w promocji produktu lokalnego w celu zaprezentowania najlepszych przykładów projektów trwale wpływających na rozwój obszarów wiejskich z wykorzystaniem tradycji kulinarnych na danym regionie. Przeprowadzone zostaną spotkania z beneficjentami programu rozwoju obszarów wiejskich, którzy zaprezentują korzyści i skuteczne metody pozyskiwania środków PROW na rozwój przedsiębiorczości na wsi z wykorzystaniem potencjału drzemiącego w ich własnych produktach lokalnych.
</t>
  </si>
  <si>
    <t>Operacja pn. „Wyjazd studyjny umożliwiający zdobycie wiedzy na temat tworzenia marki produktu lokalnego z uwzględnieniem potencjału obszaru wiejskiego”  jest operacją umożliwiającą pozyskanie wiedzy od partnerów z Małopolski, przeprowadzone w formie wyjazdu studyjnego oraz warsztatów dla 30 osobowej grupy, w której znajdą się mieszkańcy obszarów wiejskich, pracownicy i przedstawiciele LGD, przedsiębiorcy, lokalni producenci, przedstawiciele sektora społecznego i publicznego z obszaru LGD oraz lokalni liderzy z terenu województwa podkarpackiego i lubelskiego.</t>
  </si>
  <si>
    <t>warsztaty/wyjazd studyjny</t>
  </si>
  <si>
    <t>liczba warsztatów/liczba uczestników warsztatów/liczba wyjazdów studyjnych/liczba uczestników wyjazdu</t>
  </si>
  <si>
    <t>1/30/1/30</t>
  </si>
  <si>
    <t>szt./osób/szt./osób</t>
  </si>
  <si>
    <t>mieszkańcy obszarów wiejskich, pracownicy i przedstawiciele LGD, przedsiębiorcy, lokalni producenci, przedstawiciele sektora społecznego i publicznego z obszaru LGD oraz lokalni liderzy z terenu województwa podkarpackiego i lubelskiego</t>
  </si>
  <si>
    <t>Rybacka Lokalna Grupa Działania "ROZTOCZE"</t>
  </si>
  <si>
    <t>Szkolenie dla członków LGD z zakresu skutecznych metod poszukiwania partnera, tworzenia sieci kontaktów, nawiązywania współpracy oraz wymiana doświadczeń ze Stowarzyszeniem Perły Beskidu Sadeckiego</t>
  </si>
  <si>
    <t xml:space="preserve">Celem operacji jest przeszkolenie członków Stowarzyszenia z zasad i skutecznych metod nawiązywania współpracy, budowania relacji partnerskiej z inną LGD oraz zapoznanie z efektami wdrażania LSR na lata 2014-2020 oraz  wymiana doświadczeń, dobrych praktyk ze Stowarzyszeniem Perły Beskidu Sądeckiego.  </t>
  </si>
  <si>
    <t>Operacja będzie polegała na przygotowaniu wyjazdu studyjnego  oraz przeprowadzeniu szkolenia z zakresu tworzenia sieci kontaktów, nawiązywania współpracy oraz wymianie doświadczeń ze Stowarzyszeniem Perły Beskidu Sądeckiego. Lokalna Grupa Działania Stowarzyszenie „Z Tradycją w Nowoczesność” chcąc optymalnie realizować swoje zadania postanowiła przeprowadzić dla członków Stowarzyszenia szkolenie z zakresu skutecznych metod poszukiwania partnera, tworzenia sieci kontaktów, nawiązywania współpracy oraz wymiany doświadczeń ze Stowarzyszeniem Perły Beskidu Sądeckiego. Zaplanowano zapoznać członków Stowarzyszenia z efektami wdrażania LSR na lata 2014-2020 na innym niż rodzimy obszar. Podczas wizyty studyjnej jej uczestnicy poznają aspekty funkcjonowania Stowarzyszenie Perły Beskidu Sądeckiego poprzez przedstawienie dobrych praktyk w ich działalności, w tym aspekty aktywizacji mieszkańców wsi na rzecz podejmowania inicjatyw w zakresie rozwoju obszarów wiejskich, kreowania miejsc pracy na terenach wiejskich oraz zrealizowanych projektów.</t>
  </si>
  <si>
    <t>szkolenie/wyjazd studyjny</t>
  </si>
  <si>
    <t>liczba szkoleń/liczba uczestników szkoleń/liczba wyjazdów studyjnych, liczba uczestników wyjazdu</t>
  </si>
  <si>
    <t>1/35/1/35</t>
  </si>
  <si>
    <t>członkowie LGD</t>
  </si>
  <si>
    <t>Lokalna Grupa Działania Stowarzyszenie "Z Tradycją w Nowoczesność"</t>
  </si>
  <si>
    <t>Budowa platformy współpracy pomiędzy lokalnymi grupami działania w celu wymiany wiedzy w zakresie wdrażania Lokalnych Strategii Rozwoju</t>
  </si>
  <si>
    <t>Nawiązanie współpracy w obszarze działań Lokalnych Grup Działania w celu nabycia wiedzy związanej z zrównoważonym rozwojem obszarów wiejskich w ramach wdrażania wielofunduszowych Strategii rozwoju lokalnego kierowanego przez społeczność.</t>
  </si>
  <si>
    <t xml:space="preserve">Operacja polegać będzie na organizacji wyjazdu studyjnego na teren województwa Podlaskiego gdzie się znajduje obszar działania Stowarzyszenia „Suwalsko – Sejneńska” Lokalna  Grupa  Działania oraz Lokalna Grupa Działania – Kanał Augustowski które w obecnej perspektywie finansowej dbały o rozwój obszarów wiejskich wdrażając wielofunduszowe LSR w ramach funduszy unijnych PROW, EFRR i EFS, operacja jest skierowana do przedstawicieli – mieszkańców obszaru działania LGD z Województwa Podkarpackiego. </t>
  </si>
  <si>
    <t>liczba wyjazdów studyjnych/liczba uczestników wyjazdu</t>
  </si>
  <si>
    <t>1/75</t>
  </si>
  <si>
    <t>szt./osób</t>
  </si>
  <si>
    <t>LGD województwa podkarpackiego</t>
  </si>
  <si>
    <t>Lokalna Grupa Działania Nasze Bieszczady</t>
  </si>
  <si>
    <t>Aktywizacja mieszkańców obszaru działania LGD Nasze Bieszczady poprzez stworzenie sieci kontaktów międzyterytorialnych, w celu wymiany wiedzy w zakresie realizacji dobrych praktyk związanych z produkcją i sprzedażą produktów lokalnych, promocją obszaru i rozwojem turystyki.</t>
  </si>
  <si>
    <t xml:space="preserve">Organizacja wyjazdów studyjnych w celu zbudowania międzyterytorialnej platformy współpracy- partnerstwa, aktywizującego lokalną społeczność w obszarze działań poprawiających wdrażanie inicjatyw z zakresu rozwoju obszarów wiejskich. </t>
  </si>
  <si>
    <t>Operacja polegać będzie na organizacji dwóch wyjazdów studyjnych na obszar działania Podhalańskiej Lokalnej Grupy Działania której siedziba znajduje się na terenie województwa Małopolskiego oraz na teren województwa Mazowieckiego gdzie działa i ma siedzibę Lokalna Grupa Działania Natura i Kultura operacja jest skierowana do przedstawicieli sektora publicznego, gospodarczego, społecznego i mieszkańców obszaru działania LGD Nasze Bieszczady.</t>
  </si>
  <si>
    <t>liczba wyjazdów studyjnych/liczba uczestników wyjazdów</t>
  </si>
  <si>
    <t>2/100</t>
  </si>
  <si>
    <t>przedstawiciele LGD Nasze Bieszczady</t>
  </si>
  <si>
    <t>Wpływ Programu Podkarpacki Naturalny Wypas na ochronę różnorodności zbiorowisk roślinnych terenów cennych przyrodniczo oraz krajobrazowo i na zdrowie publiczne</t>
  </si>
  <si>
    <t xml:space="preserve">Celem operacji jest wymiana wiedzy, prezentacja i popularyzacja wyników badań naukowych monitoringu przyrodniczego terenów ekstensywnego wypasu zwierząt gospodarskich  i jego pozytywnego wpływu na ochronę, kształtowanie różnorodności biologicznej i zachowanie naturalnego krajobrazu cennych przyrodniczo i na zdrowie publiczne </t>
  </si>
  <si>
    <t xml:space="preserve">Operacja obejmować będzie działania polegające na wydaniu 300 sztuk monografii naukowej opracowanej na podstawie prowadzanych przez Wnioskodawcę badań w zakresie realizacji Programu Podkarpacki Naturalny Wypas. Szczególna uwaga zostanie zwrócona na wpływ Programu Podkarpacki Naturalny Wypas na ochronę różnorodności zbiorowisk roślinnych terenów cennych przyrodniczo oraz krajobrazowo i na zdrowie publiczne na obszarze województwa podkarpackiego. Ponadto zostanie zorganizowana konferencja naukowa dla 70 uczestników podczas, której odbędzie się promocja monografii naukowej oraz przedstawione zostaną przez krajowych ekspertów wykłady naukowe w zakresie wpływu Programu Podkarpacki Naturalny Wypas na wzmacnianie bioróżnorodności ekosystemów związanych z rolnictwem i leśnictwem i zdrowie publiczne. </t>
  </si>
  <si>
    <t>konferencja, publikacja</t>
  </si>
  <si>
    <t xml:space="preserve">liczba konferencji/liczba uczestników konferencji/liczba tytułów publikacji/nakład </t>
  </si>
  <si>
    <t>1/70/1/300</t>
  </si>
  <si>
    <t>mieszkańcy województwa podkarpackiego, szczególnie zamieszkujący tereny obszarów wiejskich, uczniowie szkół o profilu rolniczym i przyrodniczym, studenci kierunków rolniczych, przyrodniczych i medycznych, doradcy rolniczy, członkowie organizacji pozarządowych</t>
  </si>
  <si>
    <t>Uczelnia Państwowa im. Jana Grodka w Sanoku</t>
  </si>
  <si>
    <t>„Rolnictwo przyjazne środowisku na podkarpackich polach”</t>
  </si>
  <si>
    <t xml:space="preserve">Celem operacji jest przede wszystkim wymiana wiedzy oraz zapewnienie rolnikom z całego województwa podkarpackiego w jednym miejscu możliwości poszerzenia wiedzy teoretycznej i praktycznej dotyczącej  prowadzenia produkcji roślinnej metodami przyjaznymi dla środowiska. 
Realizacja operacji ma również na celu poprzez merytoryczną konferencję oraz praktyczne warsztaty i pokazy jak najszerzej przybliżyć  uczestnikom rozwiązania z zakresu mechanizacji rolnictwa oraz zagadnienia związane z bioróżnorodnością, zmianami klimatycznymi mającymi coraz większy wpływ na produkcję roślinną w gospodarstwach, a także poszerzyć wiedzę producentów rolnych w tych dziedzinach i zdobyć niezbędne doświadczenie.
</t>
  </si>
  <si>
    <t>Operacja będzie polegała na zorganizowaniu konferencji, warsztatów oraz pokazów mających na celu wymianę wiedzy i doświadczeń oraz pokazanie rozwiązań  wpływających na ochronę środowiska naturalnego, zachowanie bioróżnorodności i kształtowanie świadomości ekologicznej.</t>
  </si>
  <si>
    <t>warsztaty/szkolenie/konferencja/pokazy</t>
  </si>
  <si>
    <t>liczba szkoleń/liczba uczestników szkoleń/liczba warsztatów/liczba uczestników warsztatów/liczba konferencji/liczba uczestników konferencji/liczba pokazów/liczba uczestników pokazów</t>
  </si>
  <si>
    <t>3/60/3/60/1/110/9/270</t>
  </si>
  <si>
    <t xml:space="preserve">1. Uczestnicy konferencji: rolnicy, pszczelarze, doradcy rolni, studenci uczelni wyższych oraz uczniowie szkół rolniczych (110 osób),
2. Uczestniczy warsztatów organizowanych w ramach operacji: rolnicy, doradcy rolni, studenci uczelni wyższych oraz uczniowie szkół rolniczych, mieszkańcy obszarów wiejskich  oraz osoby zainteresowane  problematyką  zdrowego i ekonomicznego żywienia (120 osób),
3. Uczestnicy pokazów prezentujących metody ograniczania stosowania środków chemicznych oraz nawożenia upraw, a także nowe metody stosowane w pszczelarstwie: rolnicy, pszczelarzy, doradcy rolni, studenci uczelni wyższych oraz uczniowie szkół rolniczych, mieszkańcy obszarów wiejskich  (około 270 osób),
</t>
  </si>
  <si>
    <t>Różne podejścia jeden cel</t>
  </si>
  <si>
    <t xml:space="preserve">Celem operacji jest identyfikacja i ocena efektów realizacji dwóch lokalnych strategii rozwoju 2014-2020 w województwie podkarpackim i wymiana wiedzy pomiędzy różnymi środowiskami uczestniczącymi w rozwoju obszarów wiejskich na temat inicjatywy Leader oraz promocja efektów tych działań.
Operacja będzie polegała na opracowaniu narzędzia wspierającego zarządzanie strategiczne lokalnych grup działania poprzez przeprowadzenie badania ewaluacji zewnętrznej oraz nagranie filmu i spotu, a także wymianie doświadczeń i rozpowszechnieniu informacji z realizacji działań wdrożonych w ramach LSR, a zakończona seminarium gdzie min. zaprezentowane zostaną wyniki badań i wyemitowany zostanie film. 
</t>
  </si>
  <si>
    <t>Celem projektu będzie identyfikacja i ocena efektów realizacji lokalnych strategii rozwoju oraz promocja dobrych praktyk i wymiana doświadczeń nt. różnych podejść w rozwoju obszarów wiejskich w realizacji wspólnego celu dwóch lokalnych grup działania z terenu województwa podkarpackiego.</t>
  </si>
  <si>
    <t>seminarium/film/badanie</t>
  </si>
  <si>
    <t>liczba seminariów/liczba uczestników seminariów/liczba filmów/liczba odwiedzin na stronie internetowej/badanie</t>
  </si>
  <si>
    <t>1/50/2/2000/1</t>
  </si>
  <si>
    <t>Lokalna Grupa Działania "Zielone Bieszczady" oraz Stowarzyszenie LGD "Dorzecze Wisłoka", ogół społeczeństwa</t>
  </si>
  <si>
    <t>Lokalna Grupa Działania „Zielone Bieszczady”</t>
  </si>
  <si>
    <t>Wyjazd studyjny do gospodarstw rodzinnych Wielkopolski i Dolnego Śląska, szansą rozwoju obszarów wiejskich i przeniesienia dobrych praktyk na teren województwa podkarpackiego.</t>
  </si>
  <si>
    <t xml:space="preserve">Celem operacji jest wymiana wiedzy pomiędzy podmiotami uczestniczącymi w rozwoju obszarów wiejskich oraz zapoznanie się z funkcjonowaniem ekologicznych gospodarstw rodzinnych 
i gospodarstw edukacyjnych w Wielkopolsce i na Dolnym Śląsku poprzez zorganizowanie wyjazdu studyjnego dla rolników i przedstawicieli instytucji działających na rzecz rolnictwa.
</t>
  </si>
  <si>
    <t xml:space="preserve">Operacja będzie polegała na organizacji wyjazdu studyjnego, który będzie obejmował czterodniowy pobyt w Wielkopolsce i na Dolnym Śląsku podczas którego uczestnicy zapoznają się z funkcjonowaniem istniejących na tamtym terenie ekologicznych gospodarstw rodzinnych 
i edukacyjnych o profilu wielokierunkowym tj. produkcja roślinna, zwierzęca, małe przetwórstwo, sprzedaż bezpośrednia (w tym zasady, organizacja i prowadzenie gospodarstwa edukacyjnego). 
</t>
  </si>
  <si>
    <t>1/45</t>
  </si>
  <si>
    <t>rolnicy, przedstawiciele samorządu rolniczego</t>
  </si>
  <si>
    <t>Podkarpacka Izba Rolnicza</t>
  </si>
  <si>
    <t>Jak smakowała przeszłość? warsztaty kulinarne dla dzieci z terenu LGD Stowarzyszenia                       „Z Tradycją w Nowoczesność” z zakresu kultywowania lokalnego dziedzictwa kulinarnego</t>
  </si>
  <si>
    <t xml:space="preserve">Celem operacji jest nabycie aktywizacja dzieci i młodzieży  przez 45 dzieci umiejętności kulinarnych w zakresie przygotowania potraw tradycyjnych, lokalnych, ściśle utożsamianych z tym obszarem. Kształtowanie się postaw ukierunkowanych na zachowanie i pielęgnowanie lokalnego dziedzictwa kulinarnego związanego z terenem działania LGD Stowarzyszenia 
„Z Tradycją w Nowoczesność”, upowszechnianie wiedzy na temat produktów lokalnych jako dobrodziejstw tego obszaru.
</t>
  </si>
  <si>
    <t xml:space="preserve">Operacja będzie polegała na przeprowadzeniu warsztatów kulinarnych z zakresu zachowania i pielęgnowania lokalnego dziedzictwa kulinarnego dla dzieci z terenu działania LGD Stowarzyszenia „Z Tradycją w Nowoczesność”. </t>
  </si>
  <si>
    <t>liczba warsztatów//liczba uczestników warsztatów</t>
  </si>
  <si>
    <t>3/45</t>
  </si>
  <si>
    <t xml:space="preserve">dzieci z terenu działania LGD </t>
  </si>
  <si>
    <t>Lokalna Grupa Działania Stowarzyszenie „Z Tradycją w Nowoczesność”</t>
  </si>
  <si>
    <t>„Lepszy przykład niż wykład – wyjazd studyjny”</t>
  </si>
  <si>
    <t>Celem operacji jest zapoznanie się z funkcjonowaniem ekologicznego gospodarstwa rodzinnego zajmującego się przetwórstwem owocowym poprzez zorganizowanie wyjazdu studyjnego dla przedstawicieli Kół Gospodyń Wiejskich z terenu Gminy Miejsce Piastowe. Celem wyjazdu studyjnego jest aktywizacja mieszkańców gminy Miejsce Piastowe,      zachęcanie ich do współpracy i inspirowanie do podejmowania inicjatyw w zakresie lokalnego przetwórstwa owocowego wspierającego rozwój lokalny.</t>
  </si>
  <si>
    <t>Operacja polega na zorganizowaniu jednodniowego wyjazdu studyjnego do gospodarstwa rodzinnego, zajmującego się produkcją soków, syropów z regionalnych owoców, uprawianych tam od kilku pokoleń. Gospodarstwo znajduje się we wsi Zabrzeż położonej nad Dunajcem, w gminie Łącko, w województwie małopolskim. Rozwój sadownictwa w regionie Łącka, jego różnorodność i bogactwo odmianowe pozwala nie na wytwarzanie soków, syropów ale również soków kiszonych w różnych smakach. Gospodarstwo posiada zastrzeżony znak towarowy  w urzędzie patentowym Rzeczypospolitej Polskiej.</t>
  </si>
  <si>
    <t xml:space="preserve">45 osób członkinie Kół Gospodyń Wiejskich  </t>
  </si>
  <si>
    <t>Gmina Miejsce Piastowe</t>
  </si>
  <si>
    <t xml:space="preserve">„Od ziarenka do bochenka” </t>
  </si>
  <si>
    <t>Celem operacji jest aktywizacja lokalnej społeczności do działań na rzecz wytwarzania, budowania rynku i promocji tradycyjnych produktów spożywczych, jako elementu rozwoju regionu, poprzez pokazanie sposobów tych działań np. poprzez zrzeszanie się w celu podjęcia inicjatyw polegających na wytwarzaniu produktów lokalnych i ich promocję.</t>
  </si>
  <si>
    <t xml:space="preserve">W ramach operacji zaplanowano przeprowadzenie konkursu w dwu kategoriach oraz promocje zwycięskich produktów . Poprzez realizację operacji wnioskodawca chce osiągnąć efekt włączenia społecznego do tych form aktywności ( grupy, stowarzyszenia, kgw) przez zwrócenie uwagi na kapitał społeczny, którzy tworzą mieszkańcy danego obszaru. Wspólne, połączone działania na rzecz dobra wspólnego, którym jest rozwój terenu, także gospodarczy i podtrzymywanie tradycji budują poczucie wspólnotowości. Aktywizacja poprzez np. zrzeszanie ma wpływ na rozwój społeczeństwa. Przynależność do tego typu działalność społecznych jest jedną z najprostszych miar aktywności. </t>
  </si>
  <si>
    <t>prasa/audycja,film,spot/konkurs</t>
  </si>
  <si>
    <t>liczba artykułów/liczba spotów/liczba osób oglądających spoty w telewizji/liczba spotów w radio/liczba słuchaczy radiowych/liczba konkursów/liczba uczestników konkursu/liczba reportaży/liczba oglądających reportaż</t>
  </si>
  <si>
    <t>4/1/2000000/1/800000/1/40/1/2000000</t>
  </si>
  <si>
    <t>szt./szt./osób/szt./osób/szt./osób/szt./osób</t>
  </si>
  <si>
    <t>mieszkańcy powiatu przemyskiego/ogół społeczeństwa</t>
  </si>
  <si>
    <t>Powiat Przemyski</t>
  </si>
  <si>
    <t xml:space="preserve">„Ładne kwiatki” </t>
  </si>
  <si>
    <t>Celem operacji jest nabycie wiedzy, umiejętności i doświadczenia w zakresie najnowszych i zawansowanych technik wykorzystywanych do tworzenia sztuki artystycznego układania kwiatów na obszarach wiejskich. Zajęcia te zaprojektowane zostały w ten sposób, by pozwoliły rozwijać zdolności i zainteresowania poprzez twórczą aktywność, doskonalenie pozytywnego poczucia własnej wartości, aktywne spędzanie czasu wolnego. Poprzez warsztaty uczestnicy stworzą efektowne kompozycje kwiatowe. Celem szczegółowym projektu jest rozwijanie kompetencji interpersonalnych, budowanie wiary we własne możliwości, wzmocnienie poczucia własnej wartości, włączenie się w życie społeczne wsi.</t>
  </si>
  <si>
    <t xml:space="preserve">Operacja będzie polegała na przeprowadzenie szkolenia florystycznego dla 24 osób dorosłych, mieszkańców gminy Świlcza. Szkolenie zostanie przeprowadzone w 2 grupach 12 osobowych. Podczas zajęć uczestnicy będą mieli okazję zapoznania się z nowymi stylami, trendami stosowanymi we florystyce. Grupa będzie miała możliwość uczestniczyć nie tylko w wykładach, ale również w zajęciach praktycznych. </t>
  </si>
  <si>
    <t>liczba szkoleń/liczba uczestników szkolenia</t>
  </si>
  <si>
    <t>osoby do 35 roku życia zamieszkujące gminę Świlcza</t>
  </si>
  <si>
    <t>Gmina Świlcza</t>
  </si>
  <si>
    <t>„Aktywni społecznie – chętni do działania”</t>
  </si>
  <si>
    <t xml:space="preserve">Celem operacji będzie aktywizacja grupy seniorów na rzecz podejmowania inicjatyw służących włączeniu społecznemu. W szczególności dotyczy to osób starszych zagrożonych wykluczeniem społecznym, poprzez zwiększenie intensywności ich współpracy i integracji oraz poznanie dobrych praktyk z zakresu zdrowego żywienia i dbania o zdrowie, z możliwością uprawy ziół i ich wykorzystania we własnym gospodarstwie. Cel ten realizowany będzie poprzez uczestnictwo grupy seniorów w działaniach zaproponowanych przez gminę.   </t>
  </si>
  <si>
    <t>Operacja będzie polegała na zorganizowaniu warsztatów aktywizujących osoby starsze w świetle tradycji i dziedzictwa wsi, które „przeniosą seniorów w czasie” – i pozwolą przypomnieć stare, niekiedy zapomniane przepisy, bazujące na tym co „natura dała”, w oparciu o które mamy i babcie przygotowywały codzienny strawy. Seniorzy dowiedzą się również jak przygotowywać pełnowartościowe posiłki, bogate w witaminy i minerały potrzebne w tym wieku. W trosce o zdrowie, zostaną przybliżone zagadnienia dotyczące roślin leczniczych i leków ziołowych w terapii i profilaktyce chorób. Uczestnicy projektu dowiedzą się również czego unikać aby zachować jak najlepszą kondycję umysłową i fizyczną. Dopełnieniem warsztatów będzie wyjazd studyjny, który dostarczy uczestnikom ciekawej wiedzy, m.in. w jaki sposób można twórczo połączyć dziedzictwo ze współczesnością, jak wykreować własne autorskie produkty, tu mowa o ziołach, syropach, nalewkach i miodzie, słowem „zdrowie w zgodzie z naturą”. Tego, że podróżowanie jest inspirujące, nie trzeba nikomu udowadniać, a wyjście poza obręb własnej gminy może jedynie przynieść same korzyści, pobudzić do działania i podejmowania inicjatyw wpływających na rozwój obszarów wiejskich.</t>
  </si>
  <si>
    <t>liczba warsztatów/liczba uczestników warsztatu/liczba wyjazdów studyjnych/liczba uczestników wyjazdu</t>
  </si>
  <si>
    <t>1/50/1/50</t>
  </si>
  <si>
    <t>50 osób starszych 60+, zamieszkujących gminę Błażowa</t>
  </si>
  <si>
    <t>Gmina Błażowa</t>
  </si>
  <si>
    <t>Ze smakiem i tradycją w nowoczesność – warsztaty i wyjazd studyjny dla KGW</t>
  </si>
  <si>
    <t>Celem operacji jest zwiększenie aktywności mieszkańców terenów wiejskich gminy Błażowa na rzecz podejmowania inicjatyw służących zapobieganiu wykluczeniu społecznemu, a także poprawa ich pozycji na rynku pracy i pomoc w samozatrudnieniu oraz aktywizacja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</si>
  <si>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Operacja będzie polegała na zorganizowaniu warsztatów kulinarnych dla pań z kół gospodyń wiejskich działających w gminie Błażowa oraz wyjazdu studyjnego do województwa małopolskiego. Głównym celem warsztatów kulinarnych będzie rozbudzanie zainteresowań nowatorskimi metodami pracy w dziedzinie gastronomii z wykorzystaniem regionalnych produktów, czerpanie inspiracji z folkloru, rozbudzanie ciekawości poznawania nowych smaków oraz pogłębianie umiejętności.  W ramach realizowanego projektu zorganizowany zostanie również wyjazd studyjny, który dostarczy uczestnikom ciekawej wiedzy, m.in. w jaki sposób można twórczo połączyć dziedzictwo ze współczesnością, jak wykreować własne autorskie potrawy. Wyjazd stanie się okazją do poznania kulinarnego dziedzictwa innego regionu Polski, wyrażonego zarówno w tradycyjnej kuchni chłopskiej, jak i daniach charakterystycznych dla arystokracji które obecnie przeżywają swój renesans.</t>
  </si>
  <si>
    <t>liczba warsztatów/liczba uczestników warsztatów/liczba wyjazdów studyjnych/liczba uczestników wyjazdów</t>
  </si>
  <si>
    <t>osoby zamieszkujących obszary wiejskie gminy Błażowa</t>
  </si>
  <si>
    <t>W zgodzie z naturą – wyjazd studyjny prezentujący nowe koncepcje zaktywizowania mieszkańców wsi prowadzących działalność  w ramach gospodarstw opiekuńczych agroturystycznych i edukacyjnych.</t>
  </si>
  <si>
    <t>Celem zapoznania się z funkcjonowaniem działających zagród edukacyjnych, opiekuńczych i agroturystycznych i nabyciem wiedzy i dobrych praktyk, które będą wykorzystane na terenie województwa podkarpackiego poprzez organizację wyjazdu studyjnego dla grupy 45 osób w rejon Polski północno zachodniej.</t>
  </si>
  <si>
    <t xml:space="preserve">Operacja polega na zorganizowaniu wyjazdy studyjnego do województw, na terenie których zlokalizowane są i funkcjonują gospodarstwa opiekuńcze, agroturystyczne, edukacyjne itp.
w których będzie można zaobserwować dobre praktyki dotyczące przedsiębiorczości na obszarach wiejskich. Drugą formą operacji będzie publikacja w internecie pt. „W zgodzie z naturą – prezentacja dobrych przykładów aktywizowania mieszkańców wsi prowadzących działalność  w ramach gospodarstw opiekuńczych agroturystycznych i edukacyjnych”. opublikowana na stronie Partnera i Partnerów dodatkowych KSOW, skierowana do osób zainteresowanych wdrażaniem nowych inicjatyw na terenach wiejskich. </t>
  </si>
  <si>
    <t xml:space="preserve">rolnicy, pracownicy Ośrodka, przedstawiciele instytucji rządowych/samorządowych zainteresowanych  zaobserwowaniem doświadczeń i ich wdrażaniem </t>
  </si>
  <si>
    <t xml:space="preserve">Podkarpacki Ośrodek Doradztwa Rolniczego z siedzibą w Boguchwale </t>
  </si>
  <si>
    <t>„Jak dawniej pracowano – warsztaty ginących zawodów”</t>
  </si>
  <si>
    <t>Celem operacji jest zaprezentowanie możliwie szerokiemu gronu odbiorców bogactwa zanikających elementów dziedzictwa kulturowego, wywodzącego się z tradycyjnej kultury ludowej oraz przekazanie i utrwalenie tego dziedzictwa wśród mieszkańców gminy Zagórz. Aktywizacja mieszkańców obszarów wiejskich obejmuje zaangażowanie w podtrzymanie tradycji oraz znajomości zawodów, które we współczesnym świecie zajmują pozycje marginalne: tkactwo, wikliniarstwo i ceramika. Forma warsztatów pozwoli uczestnikom własnych sił w rzemiośle. Wykład, to doskonała lekcja historii na temat regionu, tradycji i kultury oraz umocnienie pozycji podkarpackiej wsi.</t>
  </si>
  <si>
    <t>Operacja będzie polegała na realizacji atrakcyjnych warsztatów, związanych z tworzeniem przedmiotów użytku codziennego – koszy wiklinowych, tkanin, oraz naczyń ceramicznych, przy zastosowaniu dawnych metod. Zadanie będzie obejmować także wykład na temat dawnego życia na wsi oraz ginących zawodów.</t>
  </si>
  <si>
    <t>warsztaty/spotkanie(wykład)</t>
  </si>
  <si>
    <t>liczba warsztatów/liczba uczestników warsztatów/liczba spotkań(wykładów)/liczba uczestników</t>
  </si>
  <si>
    <t>1/30/1/100</t>
  </si>
  <si>
    <t xml:space="preserve">mieszkańcy gminy Zagórz </t>
  </si>
  <si>
    <t>Miejsko-Gminny Ośrodek Kultury i Sportu w Zagórzu</t>
  </si>
  <si>
    <t>Dobre praktyki w rolnictwie ekologicznym</t>
  </si>
  <si>
    <t>Celem operacji jest identyfikacja i szerzenie dobrych praktyk w zakresie rolnictwa ekologicznego, upowszechnianie wiedzy z zakresu rolnictwa i żywności ekologicznej</t>
  </si>
  <si>
    <t>Aby zidentyfikować najlepsze praktyki w rolnictwie ekologicznym w ramach operacji przeprowadzony zostanie konkurs na najlepsze gospodarstwo ekologiczne w województwie podkarpackim w 2022 roku. Ponadto zorganizowany będzie wyjazd  studyjny podczas którego zostaną przybliżone uczestnikom przykłady wiodących gospodarstw ekologicznych w województwie świętokrzyskim specjalizujących się w produkcji warzyw i owoców a także starych gatunkach zbóż oraz produkcji serów kozich. Podczas imprez plenerowych organizowanych przez Podkarpacki Ośrodek Doradztwa Rolniczego w Boguchwale stworzone zostaną stoiska dla producentów ekologicznych..</t>
  </si>
  <si>
    <t>wyjazd studyjny/konkurs</t>
  </si>
  <si>
    <t>liczba wyjazdów studyjnych/liczba uczestników wyjazdu/liczba konkursów</t>
  </si>
  <si>
    <t>1/25/1</t>
  </si>
  <si>
    <t>szt./osób/szt.</t>
  </si>
  <si>
    <t>właściciel gospodarstw ekologicznych - producenci z terenu województwa podkarpackiego, posiadający certyfikat gospodarstwa ekologicznego wydany przez upoważnioną jednostkę certyfikującą</t>
  </si>
  <si>
    <t xml:space="preserve">Podkarpacki Ośrodek Doradztwa Rolniczego z siedzibą 
w Boguchwale
</t>
  </si>
  <si>
    <t xml:space="preserve">Niepowtarzalne klimaty podkarpackiej wsi. </t>
  </si>
  <si>
    <t xml:space="preserve">Celem operacji jest promocja wsi wśród najmłodszych. Dzięki operacji przybliżymy zięciom i ich rodzicom piękno polskiej wsi oraz  korzyści jakie płyną z uprawiania ziemi i hodowli zwierząt. Celem operacji jest także kształtowanie u dzieci poczucia więzi ze środowiskiem i przyrodą. Dzieci życie w środowisku naturalnym znają w dużej mierze tylko z opowieści, natomiast podczas wyjazdu będą mieć szansę zobaczenia wszystkiego na własne oczy, dotknięcia, posmakowania.
</t>
  </si>
  <si>
    <t xml:space="preserve">Operacja będzie polegała na zorganizowaniu wyjazdu studyjnego dla grupy dzieci przedszkolnych do Zagrody Edukacyjnej. Zaplanowany wyjazd będzie doskonała okazją do tego, aby dzieci mogły ujrzeć i doświadczyć pracy rolnika w bezpośrednim kontakcie, z codziennym rytmem gospodarstwa, gamą kolorów, kształtów, dźwięków, zapachów i smaków wsi. Bezpośredni kontakt dzieci z przyrodą pozwala im lepiej przyswoić wiedzę, a także korzystnie wpływa na samopoczucie i komfort psychiczny. Dzięki ofercie edukacyjnej Zagród Edukacyjnych dzieci mają możliwość poznania wsi od podszewki. Poznają życie i pracę na wsi, zwracają uwagę na wysiłek, jaki należy włożyć, by wyprodukować żywność, a tym samym nabierają szacunku do zawodu rolnika. Mogą także nauczyć się rozpoznawać różne gatunki zwierząt gospodarskich, dowiedzieć się m.in. jak o nie dbać i czym należy je karmić. Wieś stwarza także możliwość poznania wielu gatunków czy odmian roślin m.in. drzew owocowych, ziół, warzyw czy zbóż. Jednocześnie edukacja w gospodarstwie rolnym uświadamia pochodzenie i wartość odżywczą produktów z gospodarstwa, uczy odróżniania produktów naturalnych od wysoko przetworzonych przemysłowych i kształtuje nawyki konsumenckie. </t>
  </si>
  <si>
    <t>liczba warsztatów/liczba uczestników warsztatów/liczba wyjazdów studyjnych/ liczba uczestników wyjazdu</t>
  </si>
  <si>
    <t>1/192/1/192</t>
  </si>
  <si>
    <t>mieszkańcy obszarów wiejskich</t>
  </si>
  <si>
    <t xml:space="preserve">Publiczne Przedszkole w Głogowie Małopolskim </t>
  </si>
  <si>
    <t>Tradycja i dziedzictwo kulturowe wsi błażowskiej – warsztaty i konkursy podczas dożynek gminnych</t>
  </si>
  <si>
    <t>Celem operacji jest zachowanie i wypromowanie dziedzictwa kulturowego i kulinarnego, upowszechnianie tradycji ludowej związanej z obrzędem dożynkowym a w szczególności z podtrzymywaniem umiejętności wyplatania wieńców dożynkowych, a także ochrona i przekazywanie tradycyjnych receptur i przepisów na potrawy regionalne.</t>
  </si>
  <si>
    <t>Operacja będzie polegała na zorganizowaniu warsztatów kulinarnych w plenerze dla mieszkańców gminy Błażowa, które przybliżą smak starych zapomnianych potraw, charakterystycznych dla terenu naszej gminy, którymi gospodynie podejmowały swoich gości podczas wieńcowin – uroczystości organizowanej po święceniu wieńca. Ponadto zorganizowany zostanie konkursu na „Najpiękniejszy wieniec dożynkowy”, w dwóch kategoriach: wieniec tradycyjny i wieniec współczesny.</t>
  </si>
  <si>
    <t>warsztaty/konkurs</t>
  </si>
  <si>
    <t>1/801/12</t>
  </si>
  <si>
    <t>koła gospodyń wiejskich oraz stowarzyszenia z terenu gminy Błażowa</t>
  </si>
  <si>
    <t xml:space="preserve">Promocja produktów tradycyjnych Powiatu Niżańskiego </t>
  </si>
  <si>
    <t xml:space="preserve">Celem operacji jest zwiększenie udziału mieszkańców w kultywowaniu i promowaniu tradycji regionu. Upowszechnianie wiedzy i przekazywanie doświadczeń dotyczących produktów lokalnych, w tym lokalnych tradycyjnych produktów kulinarnych, przyczyni się to do zaktywizowania podmiotów zajmujących się tym oraz do wzrostu zainteresowania kontynuowaniem tych tradycji. Szczególnie wśród ludzi młodych trzeba promować dziedzictwo kulturowe i kulinarne obszarów wiejskich, trzeba eksponować wartości kultury polskiej, zachęcać do kultywowania tradycji wytwarzania lokalnych tradycyjnych produktów kulinarnych powiatu niżańskiego. Realizacja zaplanowanej operacji ma zaktywizować mieszkańców, w szczególności z obszarów wiejskich, na rzecz podejmowania inicjatyw związanych z rozwojem tych obszarów poprzez organizację i uczestnictwo w wydarzeniu upowszechniającym i promującym kultywowanie lokalnych tradycji, promowanie lokalnego dziedzictwa kulturowego poprzez promocję lokalnych produktów kulinarnych. </t>
  </si>
  <si>
    <t xml:space="preserve">Operacja polegała będzie na przeprowadzeniu V Powiatowego Konkursu na Tradycyjny Produkt Kulinarny Powiatu Niżańskiego dla 15 podmiotów. 
Do realizacji operacji wyłonionych zostanie 15 podmiotów z Województwa Podkarpackiego (np. Koła Gospodyń Wiejskich, stowarzyszenia, grupy nieformalne), które wezmą udział w Konkursie, w którym zaprezentują lokalne tradycyjne produkty kulinarne Powiatu Niżańskiego.   
Operacja skierowana będzie zarówno do osób, które zainteresowane są upowszechnianiem wiedzy i promowaniem produktów lokalnych - lokalnych tradycyjnych produktów kulinarnych Powiatu Niżańskiego, jak i do osób, które uczestnicząc w operacji będą mogły zapoznać się i zdegustować przygotowane lokalne produkty kulinarne. 
</t>
  </si>
  <si>
    <t>liczba konkursów/liczba uczestników konkursu</t>
  </si>
  <si>
    <t>1/120</t>
  </si>
  <si>
    <t>Koła Gospodyń Wiejskich, stowarzyszenia, grupy nieformalne z powiatu niżańskiego</t>
  </si>
  <si>
    <t xml:space="preserve">Powiat Niżański </t>
  </si>
  <si>
    <t>„Starych potraw smak i urok – Wojewódzki Konkurs Kapel Ludowych”</t>
  </si>
  <si>
    <t xml:space="preserve">Celem operacji  „Starych Potraw Smak i Urok – Wojewódzki Konkurs Kapel Ludowych” jest ochrona dziedzictwa kulturowego naszego województwa,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poprzez zorganizowanie Wojewódzkiego Konkursu Kapel Ludowych oraz konkursu kulinarnego na Najlepszy Produkt Podkarpacki „Potrawa Roku”. </t>
  </si>
  <si>
    <t>Operacja polegać będzie na organizacji dwóch konkursów w warunkach plenerowych : Wojewódzkiego Konkursu Kapel Ludowych, podzielonych na dwie kategorie tj. kat. kapel ludowych i młodzieżowych/dziecięcych kapel ludowych oraz konkursu kulinarnego na Najlepszy Produkt Podkarpacki „Potrawa Roku”, dla kół gospodyń wiejskich i stowarzyszeń z całego regionu.</t>
  </si>
  <si>
    <t>2/215</t>
  </si>
  <si>
    <t>Koła Gospodyń Wiejskich oraz kapele ludowe z terenu województwa podkarpackiego</t>
  </si>
  <si>
    <t>Gminny Ośrodek Kultury w Błażowej</t>
  </si>
  <si>
    <t>Promocja tradycyjnych produktów kulinarnych na bazie miodu pszczelego powiatu niżańskiego  na tle produktów innych regionów</t>
  </si>
  <si>
    <t>Celem operacji jest zapoznanie mieszkańców powiatu niżańskiego z produktami lokalnymi, tradycyjnym rozwojem obszarów wiejskich poprzez wyjazd studyjny połączony z warsztatami pszczelarskimi pt. „Podstawy wiedzy bartniczej” oraz organizację Konkursu na tradycyjny obiad z deserem i napojem na bazie miodu pszczelego - „Miód to zdrowie”. Realizacja operacji przyczyni się do rozwoju współpracy regionalnej i budowania partnerskich relacji ze społecznością lokalną. Wypromowane zostanie dziedzictwo kulturowe, i kulinarne regionu. Realizowane w ramach operacji formy dadzą możliwość eksponowania wartości polskiej kultury, z jej regionalną różnorodnością i dziedzictwem lokalnych społeczności.</t>
  </si>
  <si>
    <t xml:space="preserve">Operacja będzie polegała na organizacji wyjazdu studyjnego do Pasieki „Barć” w Kamiannej połączonego z warsztatami pszczelarskimi oraz konkursu na tradycyjny obiad z deserem i napojem na bazie miodu pszczelego - „Miód to zdrowie”. </t>
  </si>
  <si>
    <t>szkolenie/wyjazd studyjny/konkurs</t>
  </si>
  <si>
    <t>liczba szkoleń/liczba uczestników szkolenia/liczba wyjazdów studyjnych/liczba uczestników wyjazdu/liczba konkursów/liczba uczestników konkursu</t>
  </si>
  <si>
    <t>1/40/1/40/1/105</t>
  </si>
  <si>
    <t>szt./osób/szt./osób/szt./osób</t>
  </si>
  <si>
    <t>członkowie kół pszczelarskich/mieszkańcy województwa podkarpackiego</t>
  </si>
  <si>
    <t>Towarzystwo Przyjaciół Wsi Bieliniec</t>
  </si>
  <si>
    <t>"Organizacja konkursu kulinarnego Kresowe Jadło”</t>
  </si>
  <si>
    <t xml:space="preserve">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Ważnym aspektem z punktu widzenia celu operacji jest również wzrost wiedzy odbiorców zadania na temat szeroko rozumianej tradycyjnej kuchni kresowej, opartej na lokalnych, zdrowych, ekologicznych produktach, co ma dużą szansę skutkować zwiększeniem ich wykorzystania w przyszłości, a co za tym idzie rozwój lokalnej produkcji rolnej i przetwórstwa, czy pojawienie się nowych rynku zbytu dla tych surowców. Jednym z głównych założeń projektu jest również wpłynięcie na rozwój tzw. turystyki kulinarnej. </t>
  </si>
  <si>
    <t>Operacja będzie polegała na organizacji konkursu kulinarnego Kresowe Jadło w dniu 7.08.2022 r. podczas dużej imprezy plenerowej, jaką jest Festiwal Dziedzictwa Kresów. Jego uczestnikami będzie ok. 30 podmiotów Kół Gospodyń Wiejskich, a odbiorcami ok. 4 000 osób .</t>
  </si>
  <si>
    <t>liczba konkursów/liczba uczestników</t>
  </si>
  <si>
    <t xml:space="preserve"> 1 / 30</t>
  </si>
  <si>
    <t>Koła Gospodyń Wiejskich z  województwa podkarpackiego i lubelskiego</t>
  </si>
  <si>
    <t>Gmina Lubaczów</t>
  </si>
  <si>
    <t>„Ziemniaczane Harce – Konkurs na najsmaczniejszą potrawę ziemniaczaną”</t>
  </si>
  <si>
    <t xml:space="preserve">Celem operacji „Konkurs na najsmaczniejszą potrawę ziemniaczaną” jest ochrona dziedzictwa kulinarnego naszego województwa, podnoszenie wiedzy o uprawie ziemniaków, ich wartości smakowych i odżywczych oraz sposobach ich przetwarzania, a także ochrona i przekazywanie tradycyjnych receptur i przepisów na potrawy regionalne. Ma na celu również  aktywizację mieszkańców wsi na rzecz podejmowania inicjatyw społecznych służących włączeniu społecznemu w szczególności młodzieży i osób starszych, a także innych osób wyłączonych społecznie poprzez organizację cyklicznego wydarzenia „Ziemniaczane Harce” którego częścią jest „Konkurs na najsmaczniejszą potrawę ziemniaczaną”.  </t>
  </si>
  <si>
    <t>Operacja polegać będzie na zorganizowaniu konkursu na najsmaczniejsza potrawę ziemniaczaną podczas imprezy „Ziemniaczane Harce”.</t>
  </si>
  <si>
    <t xml:space="preserve"> 1 / 20</t>
  </si>
  <si>
    <t xml:space="preserve">stowarzyszenia oraz KGW z obszarów wiejskich </t>
  </si>
  <si>
    <t>Gminny Ośrodek Kultury w Lubeni</t>
  </si>
  <si>
    <t>„Z Dydyńskiego Ogrodu na Stół” – warsztaty kulinarne</t>
  </si>
  <si>
    <t>Celem operacji jest promowanie lokalnego dziedzictwa kulinarnego, a także promowanie lokalnych producentów żywności i dostępnych lokalnie produktów spożywczych, jak również aktywizowanie lokalnej społeczności do podejmowania działań łączących te dwa elementy, wykorzystywanie potencjału drzemiącego w dziedzictwie kulturowym, drobnym rolnictwie, przetwórstwie, gastronomii, a w efekcie wspieranie rozwoju gospodarczego regionu.</t>
  </si>
  <si>
    <t xml:space="preserve">Operacja będzie polegała na przeprowadzeniu warsztatów kulinarnych dla Kół Gospodyń Wiejskich z terenu Gminy Dydnia, które poprowadzi, pasjonat historii oraz odtwarzania historycznych potraw, goszczących niegdyś na polskich stołach. 
W efekcie przeprowadzonych warsztatów powstanie:
- film promocyjny prezentujący proces przygotowania potrawy;
- publikacja książkowa pt.: „Z Dydyńskiego ogrodu na stół”  – 1000 egz.  zawierająca opis przeprowadzonego przedsięwzięcia, a dodatkowo wzbogacona o przepisy Kół Gospodyń Wiejskich Gminy Dydnia na potrawy wykorzystujące dostępne lokalnie produkty rolno-spożywcze.
</t>
  </si>
  <si>
    <t>warsztat/publikacja/publikacja filmu w internecie</t>
  </si>
  <si>
    <t>liczba tytułów publikacji/nakład/liczba publikacji filmu w internecie/liczba odwiedzin strony internetowej/liczba warsztatów/liczba uczestników warsztatów</t>
  </si>
  <si>
    <t>1/1/1/500/1/25</t>
  </si>
  <si>
    <t>szt./szt./szt./szt./szt./osób</t>
  </si>
  <si>
    <t>Kół Gospodyń Wiejskich z terenu Gminy Dydnia, ogół społeczeństwa</t>
  </si>
  <si>
    <t>Gmina Dydnia</t>
  </si>
  <si>
    <t>Warsztaty przyrodnicze dla dzieci i młodzieży</t>
  </si>
  <si>
    <t xml:space="preserve">Głównym celem zadania jest przekazanie wiedzy oraz uświadomienie dzieciom i młodzieży, że rolnictwo ekologiczne to najbardziej sprzyjający przyrodzie system gospodarowania, który pomaga zachować różnorodność biologiczną, chroni naturalne zasoby glebowe i wodne, przeciwdziała zmianom klimatu, ale jednocześnie daje wysokiej jakości produkty spożywcze. Warto kupować produkty rolnictwa ekologicznego, które są produktami najwyższej jakości z dwóch powodów: po pierwsze - by zdrowo się odżywiać, a po drugie – by wspierać rozwój rolnictwa ekologicznego. </t>
  </si>
  <si>
    <t>Operacja będzie polegać na zorganizowaniu 10 wyjazdów dla łącznej ilości 500 uczniów ze szkół podstawowych z powiatu rzeszowskiego na warsztaty przyrodnicze do gospodarstwa ekologicznego. Dzieci poznają zasady prowadzenia gospodarstwa w systemie rolnictwa ekologicznego, jego oddziaływanie na środowisko oraz walory jakościowe żywności ekologicznej. Właściciel gospodarstwa oprócz przekazania wiedzy merytorycznej dzieciom, oprowadzi je po gospodarstwie, zaprezentuje swoją przetwórnię żywności, zorganizuje wystawę oraz degustację wytwarzanych przez siebie produktów ekologicznych i przekaże także ekologiczny upominek każdemu. Dzieci otrzymają także ulotki z informacjami o żywności ekologicznej i zdrowym odżywianiu (dostarczone przez PIRE).</t>
  </si>
  <si>
    <t>liczba warsztatów/liczba uczestników warsztatów liczba wyjazdów studyjnych/liczba uczestników wyjazdu</t>
  </si>
  <si>
    <t>1/500/1/500</t>
  </si>
  <si>
    <t>uczniowie ze szkół podstawowych powiatu rzeszowskiego</t>
  </si>
  <si>
    <t>Związek Stowarzyszeń „Podkarpacka Izba Rolnictwa Ekologicznego”</t>
  </si>
  <si>
    <t xml:space="preserve">Ocena dorobku hodowlanego podkarpackich rolników podczas XXIII Regionalnej Wystawy Zwierząt Hodowlanych  </t>
  </si>
  <si>
    <t xml:space="preserve">Celem operacji jest wyłonienie przodujących hodowli zwierząt z terenu Podkarpacia, stanowiącego wzór do naśladowania przez innych rolników. Oceniane zwierzęta stanowią w regionie cenny zasób genów, który warto promować jako przykład wykorzystania zasobów środowiska, szczególnie w dzisiejszych czasach, gdy produkcja zwierzęca ulega wyraźnej    degresji (potwierdzają to wyniki ostatniego spisu rolnego przeprowadzonego przez GUS). 
Organizacja konkursu na Najlepszy produkt podkarpacki ma na celu wyróżnienie najlepszych podkarpackich żywnościowych wyrobów, identyfikacja regionalnych produktów żywnościowych, charakterystycznych dla regionu Podkarpacia wytwarzanych w gospodarstwach rolnych i przez lokalne zakłady przetwórcze w województwie Podkarpackim, promocja produktów, potraw regionalnych i lokalnych, zainteresowanie potencjalnych konsumentów produktami regionalnymi i lokalnymi.
Organizowany konkurs ma stworzyć okazję do nawiązywania kontaktów i współpracy mających za zadanie wypłynąć na rozwój gospodarstw bądź przetwórstwa oraz jego restrukturyzację, a przez to zwiększenie dochodowości. Zainteresowanym mają zostać przedstawione rozwiązania, które dadzą możliwości pozyskania pomocy finansowej i sposoby promocji produktów i usług.
Operacja daje również możliwość realizacji celu jakim jest przedstawienie opcji wykorzystania potencjału ekonomicznego, społecznego i środowiskowego danego obszaru oraz pokazania racjonalnej gospodarki proekologicznej wpływającej na podwyższenie jakości życia mieszkańców obszarów wiejskich.  
</t>
  </si>
  <si>
    <t xml:space="preserve">Realizacja operacji polegać będzie na przeprowadzeniu konkurs dla rolników podkarpackich prezentujących swoje zwierzęta oraz konkurs na Najlepszy Produkt Podkarpacki. 
Konkurs dla hodowców wyłoni zwierzęta o najwyższym potencjale genetycznym, będącym wzorcem dla pozostałych rolników, zachęcając ich tym samym do poprawy genetyki we własnych gospodarstwach. Ocenę podczas konkursu przeprowadzi komisja składająca się z fachowców zaproponowanych przez związki hodowców. 
Ponadto realizacja operacji przyczyni się do upowszechnianie wiedzy w zakresie dotyczącym zachowania różnorodności genetycznej zwierząt oraz zapewnienia najwyższych warunków dobrostanu w hodowli.
Równolegle zorganizowany zostanie konkurs na „Najlepszy produkt podkarpacki”, którego zadaniem jest wskazanie produktów żywnościowych z regionu o najwyższych parametrach jakości, wybitnych walorach smakowych, produkowanych w oparciu o miejscowe surowce. Konkurs będzie polegał na wyborze najlepszych dań i produktów przygotowanych przez regionalnych producentów żywności. 
Podczas konkursu możliwa będzie wymiana wiedzy i doświadczeń z dobrze działającymi na rynku producentami oraz specjalistami w niszowych branżach. 
</t>
  </si>
  <si>
    <t>liczba konkursów/liczba uczestników konkursów</t>
  </si>
  <si>
    <t>2/85</t>
  </si>
  <si>
    <t>szt. osób</t>
  </si>
  <si>
    <t xml:space="preserve"> Hodowcy zwierząt z terenu województwa podkarpackiego, producenci wyrobów spożywczych wysokiej jakości, ogół społeczeństwa</t>
  </si>
  <si>
    <t>„Dziedzictwo kulinarne naszego regionu”</t>
  </si>
  <si>
    <t>Celem operacji jest promocja produktów lokalnych, zwiększenie aktywności podmiotów z terenu województwa podkarpackiego, powiatu niżańskiego zajmujących się wytwarzaniem lokalnych produktów kulinarnych oraz promocja tradycyjnych przepisów kulinarnych z naszego regionu.</t>
  </si>
  <si>
    <t>Operacja polegać będzie na przeprowadzeniu konkursu kulinarnego pn. „Tradycyjna potrawa w moim domu”. W konkursie uczestnicy zaprezentują jedną potrawę lokalną do konkursu, przygotowaną z wysokiej jakości produktów tradycyjnych.</t>
  </si>
  <si>
    <t>podmioty zajmujące się wytwarzaniem produktów lokalnych z terenu Województwa Podkarpackiego, ogóspołeczeństwa</t>
  </si>
  <si>
    <t>Ii-IV</t>
  </si>
  <si>
    <t>Stowarzyszenie Trzy Kurzyny</t>
  </si>
  <si>
    <t>„Dziedzictwo kulinarne lasowiackiego regionu”</t>
  </si>
  <si>
    <t>Celem operacji jest kultywowanie wielowiekowej lasowieckiej tradycji kulinarnej, zwiększenie aktywności podmiotów z terenu województwa Podkarpackiego zajmujących się wytwarzaniem produktów lokalnych oraz promocja tradycyjnych przepisów kulinarnych z naszego regionu oraz rozwoju obszarów wiejskich.</t>
  </si>
  <si>
    <t xml:space="preserve">Gmina i Miasto Ulanów jest malowniczym regionem, w którym mocno zakorzeniona jest kultura Lasowiacka. Widły rzek Tanwi i Sanu,  to tereny zamieszkałe przez grupę etnograficzną zwaną Lasowiakami, Lesiokami lub Mazurami, której naturalnym środowiskiem był las. Była to ciekawa grupa etniczna, która powstała jako efekt kolonizacji leśnej. Obserwujemy, że kultura lasowiacka w sposób naturalny ulega zmianom i stopniowo zanika. Powszechnym problemem są trudności w zakresie promocji produktów lokalnych w szerszym środowisku. Dzięki realizacji takich operacji tradycja lasowiacka zostanie zachowana i utrwalona. Realizacja operacji polegać będzie na przygotowaniu i przeprowadzeniu konkursu promującego tradycje kulturowe i kulinarne tego wyjątkowego regionu podkarpacia. </t>
  </si>
  <si>
    <t>1/150</t>
  </si>
  <si>
    <t>podmioty zajmujące się wytwarzaniem produktów lokalnych z terenu Województwa Podkarpackiego, ogół społeczeństwa</t>
  </si>
  <si>
    <t xml:space="preserve">Gminne Centrum Kultury w Ulanowie </t>
  </si>
  <si>
    <t>Promocja tradycyjnej, ekologicznej i zdrowej żywności poprzez wydanie katalogu zdrowych i ekologicznych produktów.</t>
  </si>
  <si>
    <t>Celem projektu jest zwiększenie wiedzy konsumentów w zakresie zdrowego odżywiania i spożywania zdrowych produktów oraz promocja tradycyjnych i ekologicznych produktów, uświadamianie społeczności o ich wartościach poprzez wydanie katalogów produktów zdrowych, produkowanych przez podkarpackich producentów i wytwórców, procesie produkcji, badaniach jakościowych, normach i certyfikatach. Cel ten osiągnięty zostanie poprzez wydanie katalogu z produktami przetwórców i wytwórców z Klastra Podkarpackie Smaki, uświadamianie społeczności na temat konsumpcji zdrowych i regionalnych produktów wysokiej jakości, które pomimo, że są droższe od ogólnodostępnych są zdrowsze i bardziej wartościowe.</t>
  </si>
  <si>
    <t xml:space="preserve">Operacja polegała będzie na wydaniu 1 000 szt. katalogów z produktami tradycyjnymi, regionalnymi i ekologicznymi produkowanymi przez podkarpackich producentów i wytwórców w celu promocji wysokiej jakości regionalnych i zdrowych produktów. </t>
  </si>
  <si>
    <t>liczba tytułów publikacja/nakład</t>
  </si>
  <si>
    <t>szt./szt.</t>
  </si>
  <si>
    <t>Stowarzyszenie na Rzecz Rozwoju i Promocji Podkarpacia „Pro Carpathia”</t>
  </si>
  <si>
    <t>L.p.</t>
  </si>
  <si>
    <t>Poznajemy dobre praktyki w województwie Małopolskim</t>
  </si>
  <si>
    <t>Członkowie Muzułmańskiej Gminy Wyznaniowej w Bohonikach oraz lokalni liderzy, przedsiębiorcy w zakresie wytwarzania produktu lokalnego</t>
  </si>
  <si>
    <t>Muzułmańska Gmina Wyznaniowa Bohoniki</t>
  </si>
  <si>
    <t>W poszukiwaniu inspiracji</t>
  </si>
  <si>
    <t>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</si>
  <si>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</si>
  <si>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Wymiana doświadczeń łączy regiony</t>
  </si>
  <si>
    <t>Pracownicy biura LGD,  członkowie LGD oraz mieszkańcy LGD Stowarzyszenia „Sąsiedzi”, jak też przedstawiciele Urzędu Marszałkowskiego Województwa Podlaskiego.</t>
  </si>
  <si>
    <t>Stowarzyszenie "Sąsiedzi"</t>
  </si>
  <si>
    <t>OSIĄGNIĘCIA, WYZWANIA, PERSPEKTYWY – FORUM PODLASKICH LGD</t>
  </si>
  <si>
    <t>Konferencja</t>
  </si>
  <si>
    <t>Pracownicy biur oraz członkowie Lokalnych Grup Działania z województwa podlaskiego, jak też przedstawiciele Urzędu Marszałkowskiego Województwa Podlaskiego, MRiRW oraz ARiMR</t>
  </si>
  <si>
    <t xml:space="preserve">Lokalna Grupa Działania – Puszcza Knyszyńska  </t>
  </si>
  <si>
    <t xml:space="preserve">Wymiana wiedzy i doświadczeń w zakresie rozwoju turystyki – wyjazd studyjny w rejon Pomorza </t>
  </si>
  <si>
    <t>Pracownicy biur LGD oraz członkowie Lokalnych Grup Działania z województwa podlaskiego, lokalni liderzy oraz przedstawiciele Urzędu Marszałkowskiego Województwa Podlaskiego</t>
  </si>
  <si>
    <t xml:space="preserve">Stowarzyszenie Lokalna Grupa Działania Szlak Tatarski </t>
  </si>
  <si>
    <t>„Wymiana wiedzy i doświadczeń LGD województwa podlaskiego”– wyjazd studyjny</t>
  </si>
  <si>
    <t>Grupa docelowa to pracownicy biur LGD, lokalni przedsiębiorcy oraz członkowie LGD z województwa podlaskiego,  przedstawiciele Urzędu Marszałkowskiego Województwa Podlaskiego</t>
  </si>
  <si>
    <t>Stowarzyszenie Lokalna Grupa Działania „Brama na Podlasie”</t>
  </si>
  <si>
    <t>Rozpowszechnianie informacji o zasadach rolnictwa zrównoważonego ze szczególnym uwzględnieniem właściwego doboru odmian roślin uprawnych i innowacyjnych technik w rolnictwie</t>
  </si>
  <si>
    <t>Centralny Ośrodek Badania Odmian Roślin Uprawnych Stacja Doświadczalna Oceny Odmian w Krzyżewie</t>
  </si>
  <si>
    <t>PSZCZOŁA BLIŻEJ NAS</t>
  </si>
  <si>
    <t>1/30</t>
  </si>
  <si>
    <t>Młodzież klas VII-VIII szkoły podstawowej oraz młodzież klas I-III szkół ponadpodstawowych oraz szkół rolniczych działających na terenie gmin wiejskich i miejsko-wiejskich województwa podlaskiego</t>
  </si>
  <si>
    <t>Podlaska Izba Rolnicza</t>
  </si>
  <si>
    <t xml:space="preserve">Dzień Młodego Pszczelarza w Zespole Szkół Rolniczych im. Stefanii Karpowicz w Krzyżewie </t>
  </si>
  <si>
    <t>Uczniowie szkół podstawowych, uczniowie szkół ponadpodstawowych, pszczelarze, rolnicy, koła gospodyń wiejskich</t>
  </si>
  <si>
    <t>Zespół Szkół Rolniczych im. Stefanii Karpowicz w Krzyżewie</t>
  </si>
  <si>
    <t>„Smaki Biebrzańskiego Daru Natury – naturalnie i zdrowo”</t>
  </si>
  <si>
    <t xml:space="preserve">Warsztaty                   </t>
  </si>
  <si>
    <t xml:space="preserve">Lokalna Grupa Działania Biebrzański Dar Natury </t>
  </si>
  <si>
    <t>EduAgro - edukacja lokalna na Podlasiu Nadbużańskim</t>
  </si>
  <si>
    <t>Podmioty z ofertą edukacji lokalnej: producenci lokalni, pracownicy/właściciele atrakcji turystycznych, ośrodków kultury, właściciele obiektów pensjonatów / obiektów noclegowych, przedstawiciele organizacji pozarządowych, rolnicy, którzy mają potencjał do rozwoju oferty edukacyjnej</t>
  </si>
  <si>
    <t>Produkuj tak abyś sam chciał to zjeść – praktyczne aspekty produkcji ekologicznej i jej wpływu na ochronę środowiska</t>
  </si>
  <si>
    <t>Młodzież ze szkół rolniczych, studenci, rolnicy, doradcy, przedstawiciele Kół Gospodyń Wiejskich oraz Izb Rolniczych</t>
  </si>
  <si>
    <t>Wyższa Szkoła Agrobiznesu w Łomży</t>
  </si>
  <si>
    <t>Spotkania z dziedzictwem kulturowym wsi</t>
  </si>
  <si>
    <t>Mieszkańcy obszarów wiejskich z województwa podlaskiego,  lokalni producenci i przetwórcy</t>
  </si>
  <si>
    <t>Podlaskie Muzeum Kultury Ludowej</t>
  </si>
  <si>
    <t>Siemiatycki dzień Pasibrzucha</t>
  </si>
  <si>
    <t xml:space="preserve">Mieszkańcy Powiatu Siemiatyckiego </t>
  </si>
  <si>
    <t>Miasto Siemiatycze</t>
  </si>
  <si>
    <t>.</t>
  </si>
  <si>
    <t>Pogranicze z pasją- warsztaty</t>
  </si>
  <si>
    <t>Mieszkańcy obszarów wiejskich - Gminy Hajnówka, osoby zainteresowane kultywowaniem tradycji i dziedzictwa kulturowego wsi</t>
  </si>
  <si>
    <t>Gminne Centrum Kultury w Dubinach</t>
  </si>
  <si>
    <t>Smaki regionu- III edycja</t>
  </si>
  <si>
    <t>Mieszkańcy obszarów wiejskich - Gminy Czeremcha w tym Koła Gospodyń Wiejskich</t>
  </si>
  <si>
    <t>Gminny Ośrodek Kultury w Czeremsze</t>
  </si>
  <si>
    <t>Podlasie-Camp - projekt wsparcia i rozwoju infrastruktury kempingowej pod turystykę kamperową w oparciu o dobre praktyki ogólnopolskie</t>
  </si>
  <si>
    <t>Osoby z obszaru funkcjonowania SLGD Tygiel Doliny Bugu, czyli z terenów województw podlaskiego i mazowieckiego, reprezentujące następujące grupy osób : przedstawiciele branży turystycznej, jst, ngo, rolnicy, właściciele przedsiębiorstw, osoby fizyczne prowadzące działalność, samorządowcy</t>
  </si>
  <si>
    <t>Zdrowo, smacznie, ładnie – wspieranie aktywnych gospodyń w województwie podlaskim</t>
  </si>
  <si>
    <t>Mieszkańcy województwa podlaskiego w tym przedstawicieli kół gospodyń wiejskich, rolnicy, delegaci Podlaskiej Izby Rolniczej, doradcy rolni</t>
  </si>
  <si>
    <t>Inwentaryzacja   gospodarstw   agroturystycznych   na   terenie   województwa</t>
  </si>
  <si>
    <t>Analiza/Badanie</t>
  </si>
  <si>
    <t>Grupa docelowa to zidentyfikowane gospodarstwa agroturystyczne z województwa podlaskiego, pracownicy instytucji  związanych z turystyka wiejską, a także turyści</t>
  </si>
  <si>
    <t>Podlaska Regionalna Organizacja Turystyczna</t>
  </si>
  <si>
    <t>Proziaki i inne podkarpackie smaki</t>
  </si>
  <si>
    <t>Mieszkańcy województwa podlaskiego z różnych sektorów (społecznego- przedstawiciele NGO-sów, przedstawiciele sektora publicznego, mieszkańcy, osoby fizyczne oraz osoby prowadzące działalność gospodarczą), a także pracownicy biur oraz członkowie Lokalnych Grup Działania</t>
  </si>
  <si>
    <t>Stowarzyszenie „Lokalna Grupa Działania – Kanał Augustowski”</t>
  </si>
  <si>
    <t>Kuchnia z sercem</t>
  </si>
  <si>
    <t xml:space="preserve"> Mieszkańcy obszarów wiejskich (Koła Gospodyń Wiejskich, turyści)</t>
  </si>
  <si>
    <t>Powiat Białostocki</t>
  </si>
  <si>
    <t>Badanie</t>
  </si>
  <si>
    <t>Liczba badań</t>
  </si>
  <si>
    <t xml:space="preserve">Grupa docelowa operacji to sześć podlaskich lokalnych grup działania, których lokalne strategie rozwoju zostały wybrane do realizacji w perspektywie 2014-2020 tj.: Stowarzyszenie N.A.R.E.W. – Narwiańska Akcja Rozwoju Ekonomicznego Wsi, Lokalna Grupa Działania - Puszcza Knyszyńska, Stowarzyszenie Lokalna Grupa Działania „Brama na Podlasie”, Stowarzyszenie LGD Szlak Tatarski, Stowarzyszenie „Lokalna Grupa Działania – Tygiel Doliny Bugu”,  Lokalna Grupa Działania Stowarzyszenie ,,Sąsiedzi''.
Jak również inne podmioty (np. samorządy, podmioty gospodarcze / NGO, LGD, podmioty doradztwa rolniczego, rolnicy) </t>
  </si>
  <si>
    <t>Poznajemy lokalne produkty Warmii i Mazur</t>
  </si>
  <si>
    <t>Operacja będzie miała na celu zwiększenie aktywności mieszkańców obszaru PLGR  w zakresie działań związanych z realizacją projektów współpracy związanych z rozwojem sieciowych produktów turystycznych, w tym szczególności opartych na lokalnym dziedzictwie i zasobach. Upowszechnianie wiedzy w oparciu o doświadczenia z innych obszarów związanej z budowania marki lokalnej opartej na rodzimych produktach gastronomicznych w szczególności  dot. zdrowej żywności oraz rozwiązaniami w duchu smart village.</t>
  </si>
  <si>
    <t>Operacja polegać będzie na organizacji  wyjazdu studyjnego. W programie przewidziano wizyty w miejscach położonych na szlaku Dziedzictwa Kulinarnego Warmii i Mazur, spotkania i rozmowy z osobami prowadzącymi obiekty na szlaku oraz zarządzającymi szlakiem kulinarnym, a także w  modelowych miejscach o – smart village.</t>
  </si>
  <si>
    <t xml:space="preserve">krajowy wyjazd studyjny </t>
  </si>
  <si>
    <t xml:space="preserve">liczba wyjazdów studyjnych </t>
  </si>
  <si>
    <t xml:space="preserve">Przedstawiciele wszystkich sektorów skupionych w ramach PLGR (sektora publicznego, społecznego i gospodarczego), którzy zakładają gotowość do współpracy w ramach promocji obszaru oraz tworzenia sieciowych produktów turystycznych. </t>
  </si>
  <si>
    <t>n/d</t>
  </si>
  <si>
    <t>Stowarzyszenie Północnokaszubska Lokalna Grupa Rybacka</t>
  </si>
  <si>
    <t>w tym liczba przedstawicieli LGD</t>
  </si>
  <si>
    <t>Promocja szlaków rowerowych w Powiecie Chojnickim - Kaszubska Marszruta w obiektywie</t>
  </si>
  <si>
    <t>Operacja będzie miała na celu rozwój współpracy  w wymiarze usługowym i społecznym przez dążenie do wdrożenia formuły „wsi wielofunkcyjnej”, która rozwija się nie tylko w sektorze rolniczym, ale także przez rozwój innych gałęzi lokalnej gospodarki tj. turystyki rowerowej. Ponadto promocja  głównego produktu lokalnego - szlaku rowerowego "Kaszubska Marszruta"  pozwoli na wykreowanie potencjału turystycznego, który przyciągnie turystów i przyczyni się do wzrostu dochodów przedsiębiorców i  gmin powiatu chojnickiego oraz zwiększenie współpracy w zakresie branży związanej z turystyka rowerową.</t>
  </si>
  <si>
    <t xml:space="preserve">Operacja polegać będzie na organizacji konkursu fotograficznego pn. „Kaszubska Marszruta w obiektywie”, wydaniu kalendarza ze zgłoszonymi w ramach konkursu zdjęciami oraz organizacji spotkania dedykowanego uczestnikom konkursu oraz podmiotom związanym z turystyką rowerową. </t>
  </si>
  <si>
    <t>Mieszkańcy województwa pomorskiego</t>
  </si>
  <si>
    <t xml:space="preserve">Powiat Chojnicki </t>
  </si>
  <si>
    <t>liczba tytułów materiałów drukowanych</t>
  </si>
  <si>
    <t>liczba materiałów drukowanych</t>
  </si>
  <si>
    <t>spotkanie informacyjne</t>
  </si>
  <si>
    <t>Uczestnicy konkursu, przedstawiciele podmiotów związani z turystyką rowerową powiatu chojnickiego</t>
  </si>
  <si>
    <t>Leksykon Kuchni Kaszubskiej</t>
  </si>
  <si>
    <t>Operacja będzie miała na celu upowszechnianie wiedzy nt. tradycji i dziedzictwa kulinarnego Kaszub oraz zwiększanie poziomu świadomości branży gastronomicznej w zakresie lokalnych surowców/produktów i tradycji kulinarnych. Ponadto operacja przyczyni się do zwiększenie zainteresowania tematem budowania i wdrażania marki związanej kuchnią kaszubską.</t>
  </si>
  <si>
    <t xml:space="preserve">Operacja będzie polegać na opracowaniu Leksykonu Kuchni Kaszubskiej skierowanego do branży gastronomicznej, szkół gastronomicznych, gospodyń  oraz podmiotów promujących tradycyjną kuchnię kaszubską. Publikacja stanowić będzie zbiór informacji zarówno o daniach, ich składnikach, historycznych producentach czy wydarzeniach lokalnych promujących tradycyjne potrawy/produkty z kuchni kaszubskiej. Leksykon będzie  zawierał definicję i pojęcia  z kaszubskiej kuchni i kultury kulinarnej. Efekt prac związanych z opracowaniem Leksykonu Kuchni Kaszubskiej zostanie zaprezentowany podczas spotkania promującego publikację.
</t>
  </si>
  <si>
    <t>Kucharze, restauratorzy, adepci szkół gastronomicznych, gospodynie oraz lokalni producenci żywności</t>
  </si>
  <si>
    <t xml:space="preserve">Gminny Ośrodek Kultury Sportu i Rekreacji w Chmielnie </t>
  </si>
  <si>
    <t>liczba publikacji</t>
  </si>
  <si>
    <t>Akademia Początkującego Pszczelarza</t>
  </si>
  <si>
    <t xml:space="preserve">Operacja będzie miała na celu zwiększenie wiedzy nt. bioróżnorodności fauny i flory i jej kluczowej roli jaka odgrywa ona w pszczelarstwie. Ponadto edukacyjny charakter operacji przyczyni się do kreowania postaw proekologicznych w tym m.in. związanej z ograniczaniem stosowania środków chemicznych szkodliwych dla zapylaczy, dbałości o zachowanie dużej różnorodności i  stanu pożytków miododajnych. </t>
  </si>
  <si>
    <t>Operacja będzie polegać na organizacji  4 dniowego kursu szkoleniowego dla osób, które chcą rozpocząć swoją przygodę z pszczelarstwem. Natomiast dla dzieci i młodzieży  zorganizowane zostaną: nieszablonowe warsztaty  „Ogród w doniczce”  dot. tworzenie nowych pożytków i mikropożytków dla pszczół i owadów zapylających (bazy pokarmowej) oraz konkurs przyrodniczy „Atlas owadów zapylających". Konkurs  przeprowadzony zostanie w dwóch kategoriach: zbiór rysunków i zbiór fotografii, a instrukcją do przygotowania prac konkursowych (atlasów)  będzie cykl 6  krótkometrażowe filmików sukcesywnie zamieszczanych na platformie internetowej.</t>
  </si>
  <si>
    <t>Mieszkańcy województwa pomorskiego (w szczególności obszarów wiejskich) zainteresowani tematyką pszczelarstwa i nieposiadający doświadczenia w zakresie prowadzenia pasieki</t>
  </si>
  <si>
    <t xml:space="preserve">Gmina Pszczółki </t>
  </si>
  <si>
    <t>Mieszkańcy województwa pomorskiego w podziale na dwie kategorie wiekowe: dzieci i młodzież oraz dorośli</t>
  </si>
  <si>
    <t xml:space="preserve">Dzieci i młodzież z województwa pomorskiego </t>
  </si>
  <si>
    <t>Akademia Młodego Pszczelarza 2</t>
  </si>
  <si>
    <t>Operacja będzie miała na celu aktywizację młodzieży wiejskiej na rzecz podejmowania inicjatyw w zakresie rozwoju obszarów wiejskich poprzez upowszechnianie wiedzy w zakresie zachowania bioróżnorodności w ekosystemie, małego przetwórstwa lokalnego  i rozwoju zielonej gospodarki oraz rolnictwa ekologicznego w kontekście pszczelarstwa.</t>
  </si>
  <si>
    <t xml:space="preserve">Operacja będzie polegać na organizacji wizyty studyjnej do czterech miejsc na Pomorzu  prowadzących prośrodowiskowe działania edukacyjne związane z pszczelarstwem, podczas której odbędą się pokazy, prezentacje, spotkania i rozmowy z osobami prowadzącymi odwiedzane obiekty. Na podstawie wiedzy i doświadczeń zdobytych w ramach wizyty studyjnej zorganizowane zostaną warsztaty projektowania ścieżki przyrodniczej Młodego Pszczelarza, w efekcie których powstanie ścieżka edukacyjna prezentująca rośliny miododajne. Operacja obejmuje również przygotowanie tablic edukacyjnych, które będą prezentowane w szkołach i na stronach internetowych oraz realizację filmu edukacyjnego o pszczelarstwie. </t>
  </si>
  <si>
    <t>Mieszkańcy obszarów wiejskich  z obszaru produkcji truskawek kaszubskich (w szczególności młodzież wiejska)</t>
  </si>
  <si>
    <t>Liczba uczestników szkoleń</t>
  </si>
  <si>
    <t xml:space="preserve">Liczba wyjazdów studyjnych </t>
  </si>
  <si>
    <t>Liczba uczestników wyjazdów studyjnych</t>
  </si>
  <si>
    <t>w tym: liczba przedstawicieli LGD</t>
  </si>
  <si>
    <t>Liczba tytułów materiałów drukowanych</t>
  </si>
  <si>
    <t>Liczba audycji/programów/spotów w Internecie</t>
  </si>
  <si>
    <t>Liczba odwiedzin strony internetowej</t>
  </si>
  <si>
    <t>wejście na stronę</t>
  </si>
  <si>
    <t>Konkurs "Na najlepszy produkt lokalny Gminy Pelplin"</t>
  </si>
  <si>
    <t>Operacja będzie miała na celu zachęcenie mieszkańców gminy Pelplin do aktywności w zakresie wspierania organizacji łańcucha dostaw żywności,  w tym przetwarzania i wprowadzania do obrotu produktów rolnych oraz promocję produktów lokalnych.</t>
  </si>
  <si>
    <t>Operacja będzie polegać na organizacji konkursu na najlepszy produkt lokalny związany z  miejscem jego wytwarzania oraz konferencji podsumowującej konkurs, podczas której odbędzie się wręczenie nagród laureatom konkursu oraz wykład na temat produktu lokalnego.</t>
  </si>
  <si>
    <t>Rolnicy, przedstawiciele kół gospodyń wiejskich, organizacji pozarządowych oraz mieszkańcy  gminy Pelplin</t>
  </si>
  <si>
    <t xml:space="preserve">Gmina Pelplin </t>
  </si>
  <si>
    <t>Liczba uczestników konkursu</t>
  </si>
  <si>
    <t>Z pomorskiej zagrody na pomorski stół - rodzime rasy szansą wsi i atutem gastronomii</t>
  </si>
  <si>
    <t xml:space="preserve">Operacja będzie miała na celu wprowadzenie do oferty gastronomicznej produktów i potraw z jagnięciny i wieprzowiny ras rodzimych w oparciu o lokalny potencjał hodowlany pochodzący z obszarów wiejskich województwa pomorskiego w ramach stworzonych krótkich łańcuchów dostaw.  </t>
  </si>
  <si>
    <t>Operacja polegać będzie na organizacji wyjazdu studyjnego obrazującego dobre praktyki wdrożeniowe dokonane na szlaku krajoznawczo - kulinarnym „Niech Cię Zakole” w województwie kujawsko – pomorskim oraz dwóch warsztatów kulinarnych opartych na surowcu rodzimych ras: jagnięciny – rasa pomorska i/lub merynos polski oraz  wieprzowiny rasy puławska i/lub złotnicka z udziałem hodowców wymienionych ras i gastronomów z województwa pomorskiego oraz uczniów ostatnich klas szkoły gastronomicznej zamieszkałych na obszarach wiejskich.</t>
  </si>
  <si>
    <t>Hodowców owiec i świń rodzimych ras, restauratorzy  i właścicieli gospodarstw agroturystycznych oraz uczniowie szkół branżowych z województwa pomorskiego</t>
  </si>
  <si>
    <t>Stowarzyszenie Rzeźników i Wędliniarzy Rzeczypospolitej Polskiej</t>
  </si>
  <si>
    <t>Inteligentne wioski - wspieranie oddolnych inicjatyw promujących ideę smart village</t>
  </si>
  <si>
    <t xml:space="preserve">Operacja będzie miała na celu zwiększenie udziału lokalnej społeczności z terenu gminy Pelplin we wdrażaniu inicjatyw, które mają służyć poprawie jakości i poziomu życia mieszkańców oraz wiejskich rozwojowi gminy i wpisujących w koncepcję smart village. </t>
  </si>
  <si>
    <t xml:space="preserve">Operacja będzie polegać na organizacji wyjazdu studyjnego do wiosek tematycznych promujących idee smart village w województwie kujawsko-pomorskim oraz warsztatów ogrodniczych dla mieszkańców gminy. Warsztaty będą oddolną inicjatywą mieszkańców gminy Pelplin do poprawienia atrakcyjności gminy i jej promocji celem rozwoju gminy. </t>
  </si>
  <si>
    <t>Mieszkańcy gminy Pelplin, w tym m.in. przedstawiciele: podmiotów działających na rzecz rozwoju obszarów wiejskich, kół gospodyń wiejskich, Pelplińskiego Uniwersytetu Trzeciego Wieku, klubu seniora, samorządów lokalnych,  liderzy wiejscy</t>
  </si>
  <si>
    <t>Udział producentów rolnych w VI Festiwalu Truskawek Kaszubskich w Chmielnie</t>
  </si>
  <si>
    <t>Operacja będzie miała na celu wzmocnienie współpracy rolników - producentów truskawek kaszubskich oraz zachęcenie ich do wdrażania innowacyjnych form sprzedaży i podejmowania wspólnych działań promujących produkt wytwarzany w ramach systemu jakości żywności Chronione Oznaczenie Geograficzne, a także zachęcenie plantatorów truskawek z obszaru Pojezierza Kaszubskiego do certyfikacji swoich produktów.</t>
  </si>
  <si>
    <t>Operacja polegać będzie na przygotowaniu przez producentów rolnych wspólnego stoiska handlowo-informacyjno-promocyjnego podczas VI Festiwalu Truskawek Kaszubskich w Chmielnie. Prezentacja składać się będzie z części handlowej, w ramach której 10 producentom truskawek zapewnione zostaną miejsca do sprzedaży owoców i bezpośrednich spotkań z konsumentami, części informacyjnej - punktu informacyjnego, w którym będą udzielane informacje o przebiegu certyfikacji, korzyściach wynikających z uzyskania znaku Chronione Oznaczenie Geograficzne , a także możliwościach korzystania przez certyfikujących się rolników z Programu Rozwoju Obszarów Wiejskich oraz części promocyjnej, na której kucharze profesjonaliści w atrakcyjny sposób będą prezentować możliwości kulinarnego wykorzystania truskawek.</t>
  </si>
  <si>
    <t>stoisko wystawiennicze na imprezie plenerowej</t>
  </si>
  <si>
    <t>Liczba stoisk wystawienniczych na imprezie plenerowej</t>
  </si>
  <si>
    <t>Rolnicy z obszaru Pojezierza Kaszubskiego (tj. powiatu kartuskiego, kościerskiego i bytowskiego oraz przyległych gmin)</t>
  </si>
  <si>
    <t xml:space="preserve">Kaszubskie Stowarzyszenie Producentów Truskawek </t>
  </si>
  <si>
    <t>Szacowana liczba odwiedzających stoiska wystawiennicze na imprezie plenerowej</t>
  </si>
  <si>
    <t>Konferencja "Działajmy razem -promocja współpracy rolników"</t>
  </si>
  <si>
    <t xml:space="preserve">Operacja będzie miała na celu przekazanie wiedzy i wymianę doświadczeń na temat działalności grup producentów rolnych oraz przedstawienie możliwości, jakie dają wspólne inwestycje oraz członkostwo w grupie producentów rolnych. </t>
  </si>
  <si>
    <t>Operacja będzie polegać na zorganizowaniu konferencji skierowanej do rolników oraz doradców rolniczych, podczas której  przedstawione zostaną praktyczne informacje  z zakresu przepisów prawnych regulujących tworzenia i uczestnictwo w grupach producentów rolnych, a także korzyści ekonomicznych zrzeszania się rolników w grupy producenckie.</t>
  </si>
  <si>
    <t xml:space="preserve">Rolnicy prowadzący gospodarstwa rolne na terenie województw pomorskiego, kujawsko- pomorskiego i warmińsko-mazurskiego oraz doradcy rolniczy z województwa pomorskiego prowadzący działalność doradczą na terenie województwa pomorskiego </t>
  </si>
  <si>
    <t xml:space="preserve">Pomorski Ośrodek Doradztwa Rolniczego w Lubaniu </t>
  </si>
  <si>
    <t>w tym: liczba doradców</t>
  </si>
  <si>
    <t>Wymiana oraz upowszechnianie wiedzy i doświadczeń - krótki łańcuch dostaw żywności w praktyce</t>
  </si>
  <si>
    <t xml:space="preserve">Operacja będzie miała na celu podniesienie wiedzy na temat funkcjonowania krótkich łańcuchów dostaw żywności oraz aktywizację uczestników operacji na rzecz podejmowania i wdrażania inicjatyw w zakresie rozwoju gospodarczego obszarów wiejskich. </t>
  </si>
  <si>
    <t xml:space="preserve">Operacja polegać będzie na organizacji cyklu warsztatów szkoleniowych oraz wizyty studyjnej do Małopolski w celu poznania praktycznych rozwiązań zastosowania systemów sprzedażowych w formule krótkich łańcuchów dostaw żywności.  </t>
  </si>
  <si>
    <t>warsztaty, wyjazd studyjny krajowy</t>
  </si>
  <si>
    <t>Liczba warsztatów</t>
  </si>
  <si>
    <t>Rolnicy, producenci produktów rolnych  z terenu powiatu chojnickiego zainteresowani współpracą w ramach wspólnej sprzedaży wytworzonych przez siebie artykułów spożywczych w systemie krótkich łańcuchów dostaw żywności</t>
  </si>
  <si>
    <t>Stowarzyszenie Wdzydzko Charzykowska Lokalna Grupa Rybacka  "Morenka"</t>
  </si>
  <si>
    <t xml:space="preserve">Szlak Truskawek Kaszubskich </t>
  </si>
  <si>
    <t>Operacja będzie miała na celu pogłębienie współpracy między rolnikami – plantatorami truskawek na Kaszubach i innym podmiotami z branży turystycznej, gastronomicznej, organizacjami i samorządami z obszaru tzw. „zagłębia truskawek” we wspólnej inicjatywie utworzenia Szlaku Truskawek Kaszubskich.</t>
  </si>
  <si>
    <t>Operacja polegać będzie na opracowaniu koncepcji Szlaku Truskawek Kaszubskich, która określi m.in. potencjał produkcyjnego i potencjału przetwórczy obszaru, diagnozę istniejących atrakcji i ofert bazujących na kaszubskiej truskawce oraz organizacji spotkań warsztatowych o charakterze kreatywnym i generującym pomysły do wdrożenia w przestrzeni Szlaku.</t>
  </si>
  <si>
    <t>analiza</t>
  </si>
  <si>
    <t>liczba analiz</t>
  </si>
  <si>
    <t>Producenci truskawek kaszubskich, rolnicy, producenci produktów lokalnych, przetwórcy, przedstawiciele branży turystycznej, gastronomicznej, organizacji pozarządowych i samorządowców związani tematycznie ze wspólnymi działania  przy opracowaniu szlaku opartego na truskawka kaszubska  - Kaszëbskô malëna</t>
  </si>
  <si>
    <t>spotkania warsztatowe</t>
  </si>
  <si>
    <t>liczba spotkań warsztatowych</t>
  </si>
  <si>
    <t>Damnicka Akademia Warsztatowa</t>
  </si>
  <si>
    <t>Operacja będzie miała na celu aktywizację - zachęcenie do aktywności społecznej,  kulturalnej i zawodowej oraz  budowanie poczucia tożsamości lokalnej uczestników operacji poprzez kultywowanie i pielęgnowanie tradycji, zwyczajów ludowych.</t>
  </si>
  <si>
    <t xml:space="preserve">Operacja polegać będzie na organizacji cyklu warsztatów rękodzielniczych kultywujących wiejskie tradycje regionu (m.in. warsztaty tkackie, ceramiczno-garncarskie, malowania na szkle, malowania na jedwabiu), które będą dla uczestników inspiracją do rozwoju pasji i zainteresowań, a także wskazaniem możliwości podjęcia działań zarobkowych w życiu dorosłym. </t>
  </si>
  <si>
    <t>Uczniowie i absolwenci Specjalnego Ośrodka Szkolno-Wychowawczego w Damnicy - osoby niepełnosprawne mieszkające na obszarach wiejskich, osoby wykluczone z aktywności społecznej i zawodowej.</t>
  </si>
  <si>
    <t>Centrum Kultury Powiatu Słupskiego</t>
  </si>
  <si>
    <t>Aktywizacja mieszkańców i kultywowanie tradycji na terenie Gminy Słupsk poprzez organizację warsztatów</t>
  </si>
  <si>
    <t>Operacja będzie miała na celu aktywizację mieszkańców Ziemi Słupskiej do działalności opartej na tradycjach pomorskiej wsi,  budowanie tożsamości lokalnej. Operacja stanowić będzie również motywację do rozwoju inicjatyw służących promocji różnych form aktywności rękodzielniczej, kulinarnej z wykorzystaniem lokalnego dziedzictwa kultury i tradycji ludowej.</t>
  </si>
  <si>
    <t>Operacja będzie polegać na organizacji warsztatów kultywujących i pielęgnujących tradycje,  zwyczaje ludowe przekazywane z pokolenia na pokolenie (warsztaty zielarskie, serowarskie) oraz tradycje rękodzielnicze związane z zanikającymi zawodami (warsztaty z garncarstwa, wikliniarstwa, hafciarstwa).</t>
  </si>
  <si>
    <t>Mieszkańcy gminy Słupsk oraz gmin sąsiadujących</t>
  </si>
  <si>
    <t>Centrum Kultury i Biblioteka Publiczna Gminy Słupsk</t>
  </si>
  <si>
    <t xml:space="preserve">IV Pomorska Spartakiada Kulturalno-Rekreacyjna Kół Gospodyń Wiejskich </t>
  </si>
  <si>
    <t>Operacja będzie miała na celu integrację i aktywizację środowiska wiejskiego poprzez aktywności kulturalno-sportowe oraz  wymianę i upowszechnianie wiedzy i doświadczeń dotyczących tradycji i dziedzictwa kulturowego wsi, w szczególności lokalnego rękodzieła i produktów lokalnych oraz dobrych praktyk dotyczących aktywizacji środowisk wiejskich.</t>
  </si>
  <si>
    <t xml:space="preserve">Operacja polegać będzie na zorganizowaniu konkursu o zasięgu wojewódzkim dla kół gospodyń wiejskich, w ramach którego zrealizowanych zostanie  12 konkurencji z dziedziny kultury, sportu i rekreacji. Udział w poszczególnych konkurencjach będzie okazją do aktywizacji i zaprezentowania działalności kulturalno-edukacyjnej oraz  dobrych praktyk realizowanych przez koła gospodyń wiejskich, a także wzajemnej inspiracji poprzez wymianę doświadczeń i pomysłów. </t>
  </si>
  <si>
    <t xml:space="preserve">Koła gospodyń wiejskich z województwa pomorskiego </t>
  </si>
  <si>
    <t>liczba audycji/programów/spotów w Internecie</t>
  </si>
  <si>
    <t>XVII Turniej Kół Gospodyń Wiejskich Województwa Pomorskiego</t>
  </si>
  <si>
    <t xml:space="preserve">Celem operacji będzie integracja środowiska wiejskiego w województwie pomorskim, a także aktywizacja mieszkańców obszarów wiejskich poprzez budowanie partnerskiej współpracy ze społecznością lokalną.  Operacja będzie również okazją do inspirowania społeczności do pracy zespołowej i podjęcie działań mających na celu rozwój usług społecznych, podtrzymanie i zachowanie dziedzictwa kulturowego Pomorza. </t>
  </si>
  <si>
    <t xml:space="preserve">Operacja będzie polegać na organizacji konkursu -Turnieju Kół Gospodyń Wiejskich z województwa pomorskiego wyłonionych w eliminacjach powiatowych i/lub regionalnych, które odbyły się w latach 2019-2020 na podstawie regulaminu XVII Turnieju Kół Gospodyń Wiejskich Województwa Pomorskiego. Poprzez prezentację poszczególnych konkurencji zostanie wyeksponowane różnorodne dziedzictwo kulturowe subregionów województwa pomorskiego, w tym tradycja i dziedzictwo kulinarne. Ponadto Turniej będzie okazją zaprezentowania przez pomorskie koła gospodyń wiejskich swojej twórczość. </t>
  </si>
  <si>
    <t>Wokół ludowego Łabędzia - cykl międzypokoleniowych wakacyjnych zajęć rozwijających dla mieszkańców sołectwa Kiełpino</t>
  </si>
  <si>
    <t>Operacja będzie miała na celu aktywizację i integrację społeczną i międzypokoleniową mieszkańców sołectwa Kiełpino oraz wzmocnienie poczucia tożsamości lokalnej poprzez wymianę i upowszechnianie wiedzy i doświadczeń dotyczących lokalnego dziedzictwa kulturowego i rękodzieła.</t>
  </si>
  <si>
    <t>Mieszkańcy sołectwa Kiełpino - grupa o składzie reprezentatywnym dla całej społeczności sołectwa (uczniowie, studenci, osoby aktywne zawodowo, bezrobotni, emeryci, renciści, niepełnosprawni itp.)</t>
  </si>
  <si>
    <t>Miejska i Powiatowa Biblioteka Publiczna im. Janusza Żurakowskiego w Kartuzach</t>
  </si>
  <si>
    <t>Organizacja cyklu szkoleń dla branży agroturystycznej</t>
  </si>
  <si>
    <t xml:space="preserve">Operacja będzie miała na celu podniesienie wiedzy w zakresie prowadzenia pozarolniczej działalności w zakresie usług noclegowych co przyczyni się do wzrostu dochodów i ich dywersyfikacji w gospodarstwach agroturystycznych. Ponadto realizacja operacji zachęci mieszkańców Szwajcarii Kaszubskiej do podejmowania działań na rzecz nowego podejścia do własnych obiektów noclegowych, do poprawy ich wizerunku, otoczenia, a także promocji i sprzedaży własnej oferty co przełoży się na lepszą pozycję rynkową tych miejsc, większą popularność regionu. </t>
  </si>
  <si>
    <t xml:space="preserve">Operacja będzie polegać  polega na organizacji cyklu szkoleń dla przedstawicieli branży agroturystycznej. Do udziału w projekcie zaproszeni zostaną kwaterodawcy, którzy prowadzą swoje obiekty na terenie powiatu kartuskiego i gminy Przywidz – obszaru działania LGD Stowarzyszenia Turystyczne Kaszuby. Na cykl szkoleń składać się będą 3 dni szkoleniowe, każdy poświęcone tematom dot. estetyki obiektu noclegowego, zagospodarowanie przestrzeni wokół gospodarstw oraz marketingu i sprzedaży usług noclegowych. Udział w szkoleniu pozwoli na zdobycie kompleksowej wiedzy na temat dostosowania własnego obiektu do wymagań turystów, obowiązujących trendów w turystyce, znalezieniu wyróżników danej oferty a także przygotowaniu właścicieli obiektów do zaoferowania swoim gościom niepowtarzalnej oferty. </t>
  </si>
  <si>
    <t>Właściciele obiektów noclegowych świadczących usługi agroturystyczne na terenie działania Stowarzyszenia Turystyczne Kaszuby, czyli na obszarze powiatu kartuskiego i Gminy Przywidz.</t>
  </si>
  <si>
    <t xml:space="preserve">Stowarzyszenie Turystyczne Kaszuby </t>
  </si>
  <si>
    <t>Smart Village – droga do rozwoju inteligentnych wsi</t>
  </si>
  <si>
    <t>Celem operacji jest zwiększenie wiedzy lokalnych liderów w zakresie inteligentnych wsi oraz tworzenia koncepcji Smart Village.</t>
  </si>
  <si>
    <t>Operacja podlegać będzie na organizacji dwudniowych warsztatów/szkolenia pt. „Smart Village – droga do rozwoju inteligentnych wsi”, w których udział wezmą lokalni liderzy.</t>
  </si>
  <si>
    <t>Szkolenie/seminarium/warsztaty/spotkania</t>
  </si>
  <si>
    <t>Liczba szkoleń/seminariów/warsztatów/spotkań;                                               Liczba uczestników/ w tym: liczba przedstawicieli LGD/liczba doradców</t>
  </si>
  <si>
    <t>1; 23/2/0</t>
  </si>
  <si>
    <t>Lokalni liderzy, osoby, które podejmują działania na rzecz poprawy jakości życia mieszkańców danej społeczności, angażują się w realizację projektów na rzecz rozwoju lokalnego, mieszkańcy powiatu kłobuckiego i częstochowskiego</t>
  </si>
  <si>
    <t>Stowarzyszenie "Razem na wyżyny"</t>
  </si>
  <si>
    <t>Wieś wielofunkcyjna szansą na rozwój lokalnej społeczności</t>
  </si>
  <si>
    <t>Celem operacji jest wymiana i upowszechnienie wiedzy na temat planowania rozwoju lokalnego oraz poprawy konkurencyjności obszarów wiejskich wśród liderów i przedstawicieli lokalnych społeczności, wpływająca na aktywizację i zwiększenie ich udziału w podejmowaniu wspólnych inicjatyw na rzecz rozwoju obszarów wiejskich.</t>
  </si>
  <si>
    <t>Operacja polega na przygotowaniu i przeprowadzeniu dwudniowej konferencji na temat rozwoju lokalnego</t>
  </si>
  <si>
    <t>Konferencja/kongres</t>
  </si>
  <si>
    <t>Liczba konferencji/kongresów;                                          Liczba uczestników, w tym: liczba gości zagranicznych/przedstawicieli LGD/ doradców</t>
  </si>
  <si>
    <t>1;120/0/3/0</t>
  </si>
  <si>
    <t>Sołtysi, samorządowcy oraz przedstawiciele i członkowie organizacji pozarządowych i Lokalnych Grup Działania zamieszkujący obszary wiejskie powiatu częstochowskiego.</t>
  </si>
  <si>
    <t>Powiat Częstochowski</t>
  </si>
  <si>
    <t>Międzywojewódzka wymiana wiedzy i doświadczeń - wyjazd studyjny dla przedstawicieli LGD</t>
  </si>
  <si>
    <t xml:space="preserve">Głównym celem operacji jest wymiana wiedzy i doświadczeń  w zakresie współpracy na rzecz rozwoju obszarów wiejskich, na przykładzie odwiedzonych (w ramach wnioskowanego wyjazdu studyjnego) inicjatyw zrealizowanych w woj. świętokrzyskim, w tym bezpośrednio związanych z tworzeniem miejsc pracy - finansowanych ze środków Europejskiego Funduszu Rolnego na rzecz Rozwoju Obszarów Wiejskich i Europejskiego Funduszu Rozwoju Regionalnego, ze szczególnym uwzględnieniem projektów wspartych środkami LGD
</t>
  </si>
  <si>
    <t xml:space="preserve">Operacja polega na organizacji wyjazdu studyjnego przedstawicieli śląskich Lokalnych Grup Działania zrzeszonych w regionalnej Sieci pn. SILESIAN LEADER NETWORK do województwa świętokrzyskiego. W wyjeździe udział wezmą również przedstawiciele świętokrzyskich Lokalnych Grup Działania. </t>
  </si>
  <si>
    <t>Wyjazd studyjny krajowy</t>
  </si>
  <si>
    <t xml:space="preserve">Liczba wyjazdów studyjnych; Liczba uczestników/ w tym: liczba przedstawicieli LGD/ w tym: liczba doradców </t>
  </si>
  <si>
    <t>1; 30/30/0</t>
  </si>
  <si>
    <t>Przedstawiciele lokalnych grup działania z terenu woj. śląskiego i woj. świętokrzyskiego</t>
  </si>
  <si>
    <t>Śląski Związek Gmin i Powiatów</t>
  </si>
  <si>
    <t>Produkty pszczele jako turystyczna marka regionu</t>
  </si>
  <si>
    <t>Celem operacji będzie poszerzenie dotychczasowej posiadanej wiedzy, wymianę doświadczeń oraz dobrych praktyk z zakresu produktów pszczelich jako marki turystycznej regionu, szeroko pojętego pszczelarstwa na obszarach wiejskich; wśród uczestników operacji, w tym pszczelarzy i przedstawicieli instytucji okołorolniczych z terenu Województwa Śląskiego poprzez udział w wyjeździe studyjnym</t>
  </si>
  <si>
    <t>Operacja polega na organizacji wyjazdu studyjnego na Kurpie oraz Podlasie skierowanego do pszczelarzy oraz pracowników instytucji okołorolniczych Województwa Śląskiego, w ramach transferu wiedzy i dobrych praktyk w zakresie budowy marki turystycznej na bazie produktów pszczelich i ich innowacyjnego wykorzystania.</t>
  </si>
  <si>
    <t>1; 45/0/2</t>
  </si>
  <si>
    <t>Grupę docelową operacji będą stanowić mieszkańcy obszarów wiejskich z terenu Województwa Śląskiego m.in. pszczelarze, przedstawiciele instytucji okołorolniczych współpracujących ze środowiskiem pszczelarskim  oraz osoba będąca Dodatkowym Partnerem KSOW w ramach realizacji operacji</t>
  </si>
  <si>
    <t>Beskidzkie Stowarzyszenie Rozwoju Obszarów Wiejskich i Kształcenia Ludności</t>
  </si>
  <si>
    <t xml:space="preserve">Konkurs Piosenki Ludowej </t>
  </si>
  <si>
    <t xml:space="preserve">
Celem  operacji jest zorganizowanie konkursu pieśni ludowych dla KGW i innych zespołów, które działają na obszarach wiejskich woj. śląskiego. Operacja przyczyni się do kultywowania, popularyzowania tradycji związanej z niematerialnym dziedzictwem kultury, jakim jest wspólny śpiew utworów napisanych przez twórców ludowych, wspólne muzykowanie, a także ukazanie dorobku zespołów KGW i ich repertuaru</t>
  </si>
  <si>
    <t>Operacja będzie polegała na przeprowadzeniu konkursu pieśni ludowych i zostanie skierowana do Kół Gospodyń Wiejskich i innych zespołów, które działają na obszarach wiejskich województwa śląskiego.</t>
  </si>
  <si>
    <t xml:space="preserve">Konkurs/olimpiada </t>
  </si>
  <si>
    <t>Liczba konkursów/ olimpiad; Liczba uczestników konkursów/olimpiad</t>
  </si>
  <si>
    <t xml:space="preserve">1; 20 grup </t>
  </si>
  <si>
    <t>Grupę  docelową stanowią śpiewające zespoły KGW i inne zespoły śpiewacze z woj. śląskiego</t>
  </si>
  <si>
    <t>Śląski Ośrodek Doradztwa Rolniczego w Częstochowie</t>
  </si>
  <si>
    <t>Innowacje i dobre praktyki w uprawie ziół i lawendy</t>
  </si>
  <si>
    <t>Celem operacji jest zdobycie wiedzy i zobaczenia jak wygląda w praktyce nowoczesna technologia uprawy ziół i poznanie dobrych praktyk w tym zakresie, na przykładzie towarowych gospodarstw zielarskich z innych województw</t>
  </si>
  <si>
    <t>Operacja będzie polegała na zaznajomieniu rolników i doradców z woj. śląskiego z innowacjami i dobrymi praktykami dotyczącymi towarowej uprawy ziół i lawendy na przykładzie wybranych gospodarstw zielarskich w woj. małopolskim i podkarpackim poprzez wyjazd studyjny.</t>
  </si>
  <si>
    <t>1; 25/0/5</t>
  </si>
  <si>
    <t>Rolnicy oraz doradcy rolni z woj. śląskiego, którzy są zainteresowani wprowadzeniem uprawy ziół we własnym gospodarstwie</t>
  </si>
  <si>
    <t>„Innowacyjność w hodowli zwierząt – nowoczesne rozwiązania w produkcji zwierzęcej” - konferencja naukowa zorganizowana na Wystawie Zwierząt Hodowlanych 2022</t>
  </si>
  <si>
    <t>Wspieranie transferu wiedzy i innowacji w rolnictwie, leśnictwie i na obszarach wiejskich jest priorytetowym celem tej operacji poprzez upowszechnienie wiedzy w zakresie korzyści wynikających ze stosowania nowoczesnych i innowacyjnych rozwiązań w chowie i hodowli zwierząt gospodarskich.</t>
  </si>
  <si>
    <t xml:space="preserve">Przedmiotem operacji jest zorganizowanie dwudniowej konferencji naukowej zorganizowanej na Wystawie Zwierząt Hodowlanych 2022 </t>
  </si>
  <si>
    <t>1; 100/0/0/8</t>
  </si>
  <si>
    <t xml:space="preserve">Grupę docelową operacji będą stanowić m.in.:  hodowcy bydła mięsnego,  hodowcy koni,  rolnicy indywidualni, szczególnie ci zajmujący się produkcją zwierzęcą,  osoby, które są jednocześnie członkami i przedstawicielami branżowych związków, przedstawiciele instytucji naukowo-badawczych np. Uczelni Wyższych, Instytutów naukowych,  uczniowie, studenci i doktoranci szkół o profilu rolniczym,  pracownicy produkcji zwierzęcej – zootechnicy,  specjaliści z Ośrodka Doradztwa Rolniczego,  mieszkańcy obszarów wiejskich,  przedstawiciele instytucji działających w sferze obsługi rolnictwa (ARiMR, KOWR, Izba Rolnicza).
</t>
  </si>
  <si>
    <t>Konkurs na najlepszą agroturystykę w województwie śląskim</t>
  </si>
  <si>
    <t>Operacja ma na celu promocję agroturystyki, gospodarstw agroturystycznych i walorów turystycznych regionu śląskiego oraz pobudzenie przedsiębiorczości na tym terenie</t>
  </si>
  <si>
    <t xml:space="preserve">Operacja będzie polegała na zorganizowaniu konkursu agroturystycznego, polegającego na wyłonieniu trzech najlepszych agroturystyk województwa śląskiego (I miejsce, II miejsce, III miejsce) </t>
  </si>
  <si>
    <t>1; 6</t>
  </si>
  <si>
    <t>Grupę docelową stanowią właściciele agroturystyk oraz obiektów turystyki wiejskiej chcących wypromować swoją działalność podczas konkursu agroturystycznego organizowanego przez Śląski Ośrodek Doradztwa Rolniczego w Częstochowie</t>
  </si>
  <si>
    <t>Biuletyny i broszury szansą podniesienia efektywności i opłacalności produkcji roślinnej</t>
  </si>
  <si>
    <t xml:space="preserve">Celem operacji jest dostarczenie informacji służbom doradczym oraz instytucjom obsługującym  sektor rolny na temat najlepszych odmian gatunków roślin uprawnych w woj. śląskim. </t>
  </si>
  <si>
    <t xml:space="preserve">Przedmiotem operacji jest opracowanie i wydanie biuletynu oraz broszury. </t>
  </si>
  <si>
    <t>Publikacja/ materiał drukowany</t>
  </si>
  <si>
    <t>Liczba tytułów publikacji/ materiałów drukowanych/ nakład biuletynów/ nakład broszur</t>
  </si>
  <si>
    <t>2/800/2 000</t>
  </si>
  <si>
    <t xml:space="preserve">Producenci rolni, doradztwo rolnicze, firmy handlowo-nasienne, instytucje obsługujące sektor rolny w woj. śląskim. </t>
  </si>
  <si>
    <t>COBORU Stacja Doświadczalna Oceny Odmian w Pawłowicach</t>
  </si>
  <si>
    <t>Apiturizm i Apiterapia jako dobre praktyki pszczelarskie</t>
  </si>
  <si>
    <t xml:space="preserve">Celem operacji jest  ułatwianie wymiany wiedzy pomiędzy podmiotami uczestniczącymi w rozwoju obszarów wiejskich oraz wymiana i rozpowszechnianie rezultatów działań na rzecz tego rozwoju z zakresu pszczelarstwa i promocji produktów pszczelich połączonych z pszczelą turystyką. </t>
  </si>
  <si>
    <t xml:space="preserve">Operacja polega na zorganizowaniu wyjazdu studyjnego dla  osób zamieszkujących na terenie woj. śląskiego, łódzkiego i opolskiego, do 3 pasiek pokazowych zlokalizowanych na terenie kraju, specjalizujących się w prowadzeniu apiturystyki – apiturizm i apiterapia w jednym miejscu.
</t>
  </si>
  <si>
    <t>1; 30/0/0</t>
  </si>
  <si>
    <t xml:space="preserve">Grupa docelowa to osoby w wieku powyżej 18 lat, zamieszkujące na terenach wiejskich województw: łódzkiego, śląskiego i opolskiego posiadające pasiekę pszczelą i zrzeszone w kole pszczelarskim. </t>
  </si>
  <si>
    <t>Fundacja EKOOSTOJA</t>
  </si>
  <si>
    <t>Inteligentne i konkurencyjne obszary wiejskie w perspektywie finansowej 2021 – 2027.</t>
  </si>
  <si>
    <t>Celem szkolenia jest wzrost poziomu wiedzy uczestników szkolenia na temat inteligentnego rozwoju obszarów wiejskich w perspektywie finansowej 2021-2027.</t>
  </si>
  <si>
    <t>Operacja polegać będzie na zorganizowaniu i przeprowadzeniu szkolenia w formie wykładów na temat "Inteligentne i konkurencyjne obszary wiejskie w perspektywie finansowej 2021 – 2027."</t>
  </si>
  <si>
    <t xml:space="preserve">Szkolenie/ seminarium/ warsztat/ spotkanie </t>
  </si>
  <si>
    <t>Liczba szkoleń/seminariów/warsztatów/spotkań;                                                    Liczba uczestników/ w tym: liczba przedstawicieli LGD/liczba doradców</t>
  </si>
  <si>
    <t>1; 30/2/0</t>
  </si>
  <si>
    <t>Mieszkańcy Gminy Pilica, stowarzyszenia i organizacje pozarządowe z Województwa Śląskiego, instytucje działające na rzecz rozwoju obszarów wiejskich  z terenu Województwa Śląskiego</t>
  </si>
  <si>
    <t>Gmina Pilica</t>
  </si>
  <si>
    <t>Rozwój współpracy producentów rolnych w ramach łańcucha wartości szansą na wzmocnienie ich pozycji na rynku</t>
  </si>
  <si>
    <t>Celem operacji jest promocja i wsparcie wspólnych inicjatyw w sferze organizowania się rolników w struktury gospodarcze, które odgrywają kluczową rolę dla podniesienia konkurencyjności polskiego rolnictwa i obszarów wiejskich oraz zwiększenia dochodów rolników poprzez przekazanie uczestnikom konferencji wiedzy z zakresu możliwych działań w ramach różnych form współpracy i kooperacji w żywnościowym łańcuchu wartości gdzie dominującą pozycję przetargową mają dwa ogniwa: przetwórstwo oraz handel</t>
  </si>
  <si>
    <t xml:space="preserve">Operacja będzie polegała na organizacji jednej jednodniowej konferencji </t>
  </si>
  <si>
    <t>1; 80/0/2/2</t>
  </si>
  <si>
    <t>Grupę docelową stanowią rolnicy z terenu województwa śląskiego oraz właściciele gospodarstw rolnych</t>
  </si>
  <si>
    <t>Śląska Izba Rolnicza</t>
  </si>
  <si>
    <t>Hortiterapia (ogrodoterapia) – innowacyjną szansą rozwoju obszarów wiejskich</t>
  </si>
  <si>
    <t>Celem operacji jest zdobycie wiedzy z zakresu hortiterapii (ogrodoterapii) przez rolników z województwa śląskiego</t>
  </si>
  <si>
    <t>Operacja będzie polegała na organizacji wyjazdu studyjnego dla mieszkańców woj. śląskiego</t>
  </si>
  <si>
    <t>1; 30/1/1</t>
  </si>
  <si>
    <t xml:space="preserve">Grupą docelową są mieszkańcy z terenu województwa śląskiego m.in. rolnicy, członkowie samorządu rolniczego, osoby aktywne w środowisku wiejskim (liderzy), aktywnie współpracujące z innymi rolnikami, które zdobytą wiedzą podzielą się z innymi zainteresowanymi </t>
  </si>
  <si>
    <t>Wizyta studyjna w śląskich LGD</t>
  </si>
  <si>
    <t>Podniesienie kwalifikacji przedstawicieli LGD województwa świętokrzyskiego i śląskiego z zakresu wpływu wdrażania podejścia LEADER na rozwój gospodarczy obszarów wiejskich, w tym czynników podnoszących efektywność pracy LGD.</t>
  </si>
  <si>
    <t>Organizacja trzydniowej wizyty studyjnej na obszar LGD z południowej części Województwa Śląskiego dla 30 przedstawicieli LGD województwa świętokrzyskiego i śląskiego.</t>
  </si>
  <si>
    <t>Krajowe wyjazdy studyjne
Uczestnicy krajowych wyjazdów studyjnych</t>
  </si>
  <si>
    <t>1                                    
30</t>
  </si>
  <si>
    <t>sztuka              
osoba</t>
  </si>
  <si>
    <t>30 przedstawicieli LGD w tym: 20 świętokrzyskich i 10 śląskich</t>
  </si>
  <si>
    <t>II - IV kw</t>
  </si>
  <si>
    <t>Zielony ład, rolnictwo i obszary wiejskie w priorytetach Wspólnej Polityki Rolnej 2023 - 2027</t>
  </si>
  <si>
    <t>Zapoznanie uczestników konferencji, rolników, producentów rolnych z rozwiązaniami jakie proponuje  Unia Europejska w Europejskim Zielonym Ładzie. Wspieranie efektywnego gospodarowania zasobami i przechodzenie na gospodarkę niskoemisyjną i odporną na zmianę klimatu w sektorach: rolnym, spożywczym  i leśnym.</t>
  </si>
  <si>
    <t>Przeprowadzenie konferencji dla 270 uczestników.</t>
  </si>
  <si>
    <t>Konferencje
Uczestnicy konferencji</t>
  </si>
  <si>
    <t>1                                    
270</t>
  </si>
  <si>
    <t>rolnicy, domownicy gospodarstw rolnych czynnie zaangażowanych w prace w gospodarstwie, producenci rolni, delegaci do Świętokrzyskiej Izby Rolniczej</t>
  </si>
  <si>
    <t>Polowa uprawa roślin zielarskich jako element zwiększenia dochodowości gospodarstw</t>
  </si>
  <si>
    <t xml:space="preserve">Zapoznanie z teoretycznym i praktycznym aspektem polowej uprawy roślin zielarskich. </t>
  </si>
  <si>
    <t>Zorganizowanie wyjazdowego szkolenia dla 45 uczestników projektu - rolników zainteresowanych wprowadzeniem ziół do uprawy polowej na terenie województwa świętokrzyskiego.</t>
  </si>
  <si>
    <t>1                                    
45</t>
  </si>
  <si>
    <t>rolnicy, domownicy gospodarstw rolnych, członkowie Rad Powiatowych Świętokrzyskiej Izby Rolniczej, pracownicy Świętokrzyskiej Izby Rolniczej</t>
  </si>
  <si>
    <t>Fertygacja - nowoczesną techniką nawożenia roślin, generujących produkty o wysokiej wartości biologicznej</t>
  </si>
  <si>
    <t xml:space="preserve">Przedstawienie  – zarówno w teorii, jak i w praktyce – dobrego przykładu zastosowania fertygacji (czyli nawożenia podczas nawadniania przy użyciu systemów nawadniających),dzięki której następuje precyzyjne dozowanie nawozu w postaci roztworu do systemu korzeniowego roślin wraz z wodą niezbędną do nawadniania, co wpływa na uzyskanie większych i zdrowszych plonów oraz na ograniczenie zużycia negatywnie oddziałujących na środowisko nawozów. </t>
  </si>
  <si>
    <t xml:space="preserve">Organizacja trzydniowej wizyty studyjnej </t>
  </si>
  <si>
    <t>1                                    
40</t>
  </si>
  <si>
    <t>rolnicy, domownicy gospodarstw rolnych czynnie zaangażowani w pracę w gospodarstwie, producenci rolni, pracownicy ŚIR oraz członkowie Rad Powiatowych Świętokrzyskiej Izby Rolniczej.</t>
  </si>
  <si>
    <t>Poznanie dobrych praktyk w zakresie przedsiębiorczości, ekoturystyki i turystyki na terenie LGD Zielone Bieszczady</t>
  </si>
  <si>
    <t xml:space="preserve">Zwiększenie wiedzy praktycznej rolników, lokalnych liderów, członków KGW, osób aktywnych w środowisku wiejskim z terenu województwa świętokrzyskiego biorących udział w projekcie w zakresie wykorzystania walorów przyrodniczych i kulturowych regionu oraz tworzenia i promocji produktów turystycznych celem prowadzenia dochodowej działalności gospodarczej. </t>
  </si>
  <si>
    <t xml:space="preserve">Organizacja wyjazdu studyjnego pn. „Poznanie dobrych praktyk w zakresie przedsiębiorczości, ekoturystyki  i turystyki na terenie LGD Zielone Bieszczady” </t>
  </si>
  <si>
    <t>rolnicy, lokalni liderzy, członkinie KGW, osoby aktywne w środowisku wiejskim</t>
  </si>
  <si>
    <t>Mało znane rośliny energetyczne i możliwości wykorzystania ich w gospodarstwie rolnym</t>
  </si>
  <si>
    <t>Zwiększenie wiedzy wśród 50 odbiorców projektu na temat uprawy topinamburu, miskanta olbrzymiego i róży oraz możliwości ich wykorzystania w celach energetycznych.</t>
  </si>
  <si>
    <t>Organizacja konferencji oraz wyjazdu studyjnego do gospodarstwa uprawiającego rośliny energetyczne</t>
  </si>
  <si>
    <t>1. Wyjazd studyjny                                                                                                                                                                                                                                                                                                                                                                                                                                                                                                                                                                                                                                                                                                                                                                                                                                                                                                                                                                                                                                                                                                                      2. Konferencja /kongres</t>
  </si>
  <si>
    <t>1. Krajowe wyjazdy studyjne
Uczestnicy krajowych wyjazdów studyjnych                                                                                                                                                                                                                                                                                                                                                                                                                                                                                                                                                                                                                                                                                                                                                                                                                                                                                                                                        2. Konferencje/Kongres
Uczestnicy konferencji</t>
  </si>
  <si>
    <t>1.                                              1                                    
50                                                                                                                                                                                                                                                                                                                                                                                                                                                                                                                                                                                                                                                                                                                                                                                                                                                                                                                                                                                                                                                                                                                                                                                                                                                                                       2.                                             1                                    
50</t>
  </si>
  <si>
    <t>1.                               sztuka              
osoba                         2.                              sztuka              
osoba</t>
  </si>
  <si>
    <t>osoby aktywne w środowisku wiejskim, zainteresowane, otwarcie współpracujące z innymi rolnikami</t>
  </si>
  <si>
    <t>Drony - wykorzystanie współczesnej technologii w gospodarstwach rolnych</t>
  </si>
  <si>
    <t>Zwiększenie udziału zainteresowanych stron we wdrażaniu innowacji i  technologii na  rzecz rozwoju obszarów wiejskich poprzez przedstawienie w teorii i praktyce wykorzystania statków powietrznych.</t>
  </si>
  <si>
    <t xml:space="preserve">Organizacja konferencji </t>
  </si>
  <si>
    <t>Konferencja /kongres</t>
  </si>
  <si>
    <t>rolnicy, domownicy gospodarstw rolnych czynnie zaangażowani w pracę w gospodarstwie, producenci rolni oraz członkowie Rad Powiatowych Świętokrzyskiej Izby Rolniczej</t>
  </si>
  <si>
    <t>Konkurs "Kuchnia świętokrzyska czaruje" - rolniczy handel detaliczny - V edycja</t>
  </si>
  <si>
    <t>Zwiększenie zainteresowania i wiedzy nt. możliwości sprzedaży produktów rolnych, także przetworzonych bezpośrednio przez rolnika.</t>
  </si>
  <si>
    <t>Organizacja konkursu dla rolników przetwarzających produkty z gospodarstwa, celem propagowania rolniczego handlu detalicznego, oraz wydaniu publikacji w zakresie RHD.</t>
  </si>
  <si>
    <t>Konkursy
Uczestnicy konkursów</t>
  </si>
  <si>
    <t>1                                    
50</t>
  </si>
  <si>
    <t>rolnicy zainteresowani przetwórstwem produktów rolnych</t>
  </si>
  <si>
    <t>"Obrzęd" - tradycje dożynkowe świętokrzyskiej wsi</t>
  </si>
  <si>
    <t>Budowanie systemowych rozwiązań wzmacniających stymulowanie kreatywności i dziedzictwa kulturowego w województwie świętokrzyskim.</t>
  </si>
  <si>
    <t>Organizacja warsztatów folklorystyczno-etnograficznych oraz konkursu ,,Obrzęd” – tradycje dożynkowe świętokrzyskiej wsi.</t>
  </si>
  <si>
    <t xml:space="preserve">1. Szkolenie/seminarium/warsztat/spotkanie                                                                                                                                                                                                                                                                                                                                                                                                                                                                                                                                                                                                                                                                                                                                                                                                                                                                                                                                                                                                                                                                                                                                                                                                                                                                                                                                                                                                                                                                                                                                                                                                                                                                                        2. Konkurs/olimpiada </t>
  </si>
  <si>
    <t>1. Szkolenia/seminaria/ inne formy szkoleniowe  - Uczestnicy szkoleń/seminariów/innych form szkoleniowych                                                                                                                                                                                                                                                                                                                                                                                                                                                                                                                                                                                                                                                                                                                                                                                                                                                                                                                                        2. Konkursy - 
Uczestnicy konkursów</t>
  </si>
  <si>
    <t>1.                                              1                                    
15                                                                                                                                                                                                                                                                                                                                                                                                                                                                                                                                                                                                                                                                                                                                                                                                                                                                                                                                                                                                                                                                                                                                                                                                                                                                                      2.                                             1                                    
250</t>
  </si>
  <si>
    <t xml:space="preserve">1. instruktorzy, opiekunowie zespołów folklorystycznych  oraz animatorzy kultury prowadzących zespoły obrzędowe na terenie województwa świętokrzyskiego
2. 8-10 zespołów folklorystycznych, grup obrzędowych, zespołów pieśni i tańca po 25 osób w zespole. 
</t>
  </si>
  <si>
    <t xml:space="preserve"> Hodowla owiec Walizerskich szansą na zwiększenie rentowności gospodarstw rolnych</t>
  </si>
  <si>
    <t>Zwiększenie poziomu wiedzy oraz wywołanie zainteresowania prowadzeniem hodowli owiec walizerskich pośród 40 mieszkańców z obszarów terenów wiejskich, położonych na terenie województwa świętokrzyskiego,    którzy posiadają użytki rolne tj. łąki a nie mają zwierząt gospodarskich- przeżuwaczy. Pozyskana w ten sposób wiedza zachęci rolników do prowadzenia hodowli owiec walizerskich oraz do zagospodarowania trudniejszych terenów rolniczych.</t>
  </si>
  <si>
    <t xml:space="preserve">Organizacja wyjazdu studyjnego </t>
  </si>
  <si>
    <t>Współpraca sektora rolniczego, integracja społeczna oraz promowanie obszarów wiejskich na przykładzie truskawki bielińskiej jako lokalnego produktu tradycyjnego</t>
  </si>
  <si>
    <t>Stwarzanie warunków rozwoju przedstawicieli sektora rolnego - edukacja i wymiana doświadczeń w zakresie uprawy i pielęgnowania truskawek oraz promocja produktu tradycyjnego poprzez organizację spotkania informacyjnego i stoiska promocyjnego dla rolników oraz konkursu kulinarnego organizowanego podczas XXIII edycji Dnia Świętokrzyskiej Truskawki.</t>
  </si>
  <si>
    <t>Organizacja spotkania warsztatowo-informacyjnego (min. 3 godz.) i  stoiska promocyjnego skierowanego do rolników, dotyczącego uprawy i pielęgnacji owoców miękkich, przede wszystkim truskawek oraz organizacji konkursu kulinarnego Świętokrzyskie DESER EXPO.</t>
  </si>
  <si>
    <t>1.                                              1                                    
25                                                                                                                                                                                                                                                                                                                                                                                                                                                                                                                                                                                                                                                                                                                                                                                                                                                                                                                                                                                                                                                                                                                                                                                                                                                                                       2.                                             1                                    
24</t>
  </si>
  <si>
    <t>rolnicy z terenu gminy Bieliny prowadzący lub zamierzający prowadzić uprawę truskawek</t>
  </si>
  <si>
    <t xml:space="preserve"> Szkolenie/seminarium/warsztat/spotkanie                                                                                                                                                                                                                                                                                                                                                                                                                                                                                                                                                                                                                                                                                                                                                                                                                                                                                                                                                                                                                                                                                                                                                                                                                                                                                                                                                                                                                                                                                                                                                                                                                                                                                        </t>
  </si>
  <si>
    <t xml:space="preserve">Szkolenia/seminaria/ inne formy szkoleniowe             -                                                                                                                                                                                                                                                                                                                                                                                                                                           Uczestnicy szkoleń/seminariów/innych form szkoleniowych            </t>
  </si>
  <si>
    <t>Konferencja pszczelarska w Bałtowie w dniach 20-21.08.2022</t>
  </si>
  <si>
    <t xml:space="preserve">Promocja i rozwój pszczelarstwa na ziemi świętokrzyskiej. Celem bezpośrednim jest edukacja osób zainteresowanych tematyką pszczelarstwa w zakresie apiterapii (pszczołolecznictwo, właściwości produktów pszczelich i ich zastosowanie). </t>
  </si>
  <si>
    <t>Organizacja Konferencji Pszczelarskiej w Bałtowie w dniach 20-21.08.2022 r. oraz rękodzielniczych warsztatów tematycznych podczas XV Świętokrzyskiego Święta Pszczoły.</t>
  </si>
  <si>
    <t>1. Szkolenie/seminarium/warsztat/spotkanie                                                                                                                                                                                                                                                                                                                                                                                                                                                                                                                                                                                                                                                                                                                                                                                                                                                                                                                                                                                                                                                                                                                                                                                                                                                                                                                                                                                                                                                                                                                                                                                                                                                                                        2.  Konferencja /kongres</t>
  </si>
  <si>
    <t>1. Szkolenia/seminaria/ inne formy szkoleniowe  - Uczestnicy szkoleń/seminariów/innych form szkoleniowych                                                                                                                                                                                                                                                                                                                                                                                                                                                                                                                                                                                                                                                                                                                                                                                                                                                                                                                                        2. Konferencje - 
Uczestnicy konferencji</t>
  </si>
  <si>
    <t>1.                                              1                                    
200                                                                                                                                                                                                                                                                                                                                                                                                                                                                                                                                                                                                                                                                                                                                                                                                                                                                                                                                                                                                                                                                                                                                                                                                                                                                                       2.                                             1                                    
200</t>
  </si>
  <si>
    <t>mieszkańcy obszarów wiejskich (m.in. pszczelarze i rolnicy) z terenu województw świętokrzyskiego (50%), mazowieckiego (25%) i podkarpackiego (25%)</t>
  </si>
  <si>
    <t xml:space="preserve">Przeszkolenie 150 sadowników z województwa świętokrzyskiego w zakresie innowacyjnych rozwiązań technologicznych, techniki i dobrych praktyk stosowanych w zrównoważonej produkcji sadowniczej, poprawiających jakość produktów i konkurencyjność gospodarstw. </t>
  </si>
  <si>
    <t xml:space="preserve">Organizacja jednodniowego szkolenia w gospodarstwie sadowniczym </t>
  </si>
  <si>
    <t>1                                    
150</t>
  </si>
  <si>
    <t>Letnie pokazy czereśniowe</t>
  </si>
  <si>
    <t xml:space="preserve">Przeszkolenie i podniesienie wiedzy świętokrzyskich producentów owoców w zakresie sadownictwa zrównoważonego oraz sposobów na poprawę rentowności i konkurencyjności gospodarstw, w szczególności poprzez wprowadzenie lub rozwój zrównoważonej uprawy czereśni.  </t>
  </si>
  <si>
    <t>sadownicy z województwa świętokrzyskiego, uprawiający czereśnie lub zainteresowani rozpoczęciem takiej uprawy.</t>
  </si>
  <si>
    <t>Zrównoważone sadownictwo zgodnie z Europejskim Zielonym Ładem szansą dla rozwoju obszarów wiejskich</t>
  </si>
  <si>
    <t>Dostarczenie liderom środowisk reprezentujących obszary wiejskie, a w szczególności producentom owoców wiedzy z zakresu nowych produktów, technologii, usług i dobrych praktyk stosowanych w zrównoważonej produkcji rolniczej, z uwzględnieniem celów środowiskowych Wspólnej Polityki Rolnej i strategii Europejskiego Zielonego Ładu.</t>
  </si>
  <si>
    <t>1                                    
75</t>
  </si>
  <si>
    <t>liderzy opinii i koordynatorzy projektów o tematyce zrównoważonego ogrodnictwa, w tym sadownicy oraz pszczelarze, a także doradcy rolniczy, przedstawiciele samorządów, firm rolniczych i uczelni</t>
  </si>
  <si>
    <t>Kobiety liderkami zmian na polskiej wsi</t>
  </si>
  <si>
    <t>Rozpowszechnienie pozytywnych przykładów przedsiębiorczości i aktywności społecznej kobiet, beneficjentek PROW 2014-2020, na obszarach wiejskich województwa świętokrzyskiego.</t>
  </si>
  <si>
    <t xml:space="preserve">Realizacja filmu dokumentalnego nt. „Kobiety liderkami zmian na polskiej wsi”, z udziałem min. 8 beneficjentek Programu Rozwoju Obszarów Wiejskich 2014-2020 z województwa świętokrzyskiego. </t>
  </si>
  <si>
    <t xml:space="preserve">Audycja /film/spot </t>
  </si>
  <si>
    <t>Audycje, programy, spoty w radio, telewizji i internecie</t>
  </si>
  <si>
    <t>1                                    
100 000</t>
  </si>
  <si>
    <t>sztuka              
oglądalność</t>
  </si>
  <si>
    <t>8 uczestniczek z woj. świętokrzyskiego, min. 100 000 odbiorców filmu ciągu 1 roku</t>
  </si>
  <si>
    <t>Kosz przysmaków dla dzieciaków</t>
  </si>
  <si>
    <t>Zainicjowanie wspólnego działania kilkudziesięciu producentów produktu lokalnego, w celu stworzenia sieci współpracy partnerskiej dotyczącej rolnictwa i obszarów wiejskich przez podnoszenie poziomu wiedzy, w tym zakresie poprzez zainicjowanie wspólnego spotkania, wymiany doświadczeń.</t>
  </si>
  <si>
    <t xml:space="preserve">Przeprowadzenie spotkania połączonego z warsztatami, przekazanie koszy z produktami regionalnymi dla młodzieży z terenów wiejskich z placówek Opiekuńczo-Wychowawczych oraz Regionalnych Placówek Opiekuńczo-Terapeutycznych 
w Województwie Świętokrzyskim. </t>
  </si>
  <si>
    <t>1                                    
200</t>
  </si>
  <si>
    <t xml:space="preserve">Producenci produktu lokalnego z woj. świętokrzyskiego, Młodzież z terenów wiejskich </t>
  </si>
  <si>
    <t>III - IV kw</t>
  </si>
  <si>
    <t>Smaki gęsiny - przywrócenie tradycji hodowli, przyrządzania i jedzenia gęsiny</t>
  </si>
  <si>
    <t>Przybliżenie zapomnianych lub nieznanych elementów historycznych oraz zainspirowanie Kół Gospodyń Wiejskich do ich pielęgnowania i kultywowania oraz zaangażowanie lokalnych społeczności do działań służących promowaniu niematerialnego dziedzictwa kulturowego dawnej wsi</t>
  </si>
  <si>
    <t>Organizacja konkursu kulinarnego na potrawę z gęsiny wśród Kół Gospodyń Wiejskich z powiatów województwa świętokrzyskiego oraz na zorganizowaniu 
i przeprowadzeniu warsztatów dla uczestników konkursu z plastyki obrzędowej, warsztatów 
z obrzędowości ludowej (darcie pierza) oraz degustacji potraw regionalnych w oparciu 
o gęsinę.</t>
  </si>
  <si>
    <t>1.                                              1                                    
75                                                                                                                                                                                                                                                                                                                                                                                                                                                                                                                                                                                                                                                                                                                                                                                                                                                                                                                                                                                                                                                                                                                                                                                                                                                                                       2.                                             1                                    
10</t>
  </si>
  <si>
    <t>Koła Gospodyń Wiejskich z województwa świętokrzyskiego</t>
  </si>
  <si>
    <t xml:space="preserve">Wskrzeszanie dawnych zwyczajów wsi świętokrzyskiej - pokazy obrzędowe i gwara ludowa </t>
  </si>
  <si>
    <t xml:space="preserve">Zaangażowanie lokalnych społeczności do działań służących promowaniu dziedzictwa kulturowego dawnej wsi, aktywizacja mieszkańców wsi do podejmowania inicjatyw w zakresie rozwoju obszarów wiejskich. </t>
  </si>
  <si>
    <t>Organizacja warsztatów w formie pokazów obrzędowych (kiszenie kapusty, przędzenie na przęślicy, darcie pierza, „Wesele Wójtowej Córki”) oraz warsztatów z gwary ludowej 
w wykonaniu gawędziarzy oraz warsztatów z wycinankarstwa i rzeźbiarstwa</t>
  </si>
  <si>
    <t>1                                    
100</t>
  </si>
  <si>
    <t xml:space="preserve">osoby starsze, dorośli oraz młodzież z terenów wiejskich </t>
  </si>
  <si>
    <t>Nowoczesny marketing turystyczny obszarów wiejskich na sandomierskim Szlaku Jabłkowym</t>
  </si>
  <si>
    <t>Wsparcie kompetencji marketingowych podmiotów reprezentujących produkty i marki turystyczne Sandomierskiego Szlaku turystycznego.</t>
  </si>
  <si>
    <t xml:space="preserve">Organizacja dwóch  spotkań szkoleniowo-warsztatowych dla grupy 40 podmiotów na „Sandomierskim Szlaku Jabłkowym”. </t>
  </si>
  <si>
    <t>właściciele gospodarstw agroturystycznych, pensjonatów, obiektów turystyki wiejskiej, 
- właściciele obiektów gastronomicznych, restauracji, 
- właściciele gospodarstw sadowniczych, warzywniczych, ogrodniczych,
- właściciele winnic,</t>
  </si>
  <si>
    <t>Konferencja  pt. Nowe możliwości rozwoju branży produktów regionalnych i lokalnych w oparciu o "Plan strategiczny dla WPR na lata 2023 - 2027"</t>
  </si>
  <si>
    <t>Transfer wiedzy oraz dyskusja i wymiana doświadczeń podczas konferencji na temat nowych możliwości rozwoju branży produktów regionalnych i lokalnych w oparciu o „Plan Strategiczny dla WPR na lata 2023-2027”.</t>
  </si>
  <si>
    <t>1                                    
80</t>
  </si>
  <si>
    <t>Producenci rolni, Rolnicy prowadzący gospodarstwa z małym przetwórstwem,	Osoby/podmioty działający na rzecz sektora przetwórczego, Przedsiębiorcy wytwarzający produkty regionalne i lokalne, prowadzący dostawy bezpośrednie, sprzedaż bezpośrednią, działalność marginalną, lokalną i ograniczoną, Przedstawiciele organizacji branżowych poszukujący partnerów do współpracy, Przedstawiciele organizacji/instytucji doradczych/ instytucji naukowych mających wpływ na rozwój działalności gospodarczej na obszarach wiejskich</t>
  </si>
  <si>
    <t>Forum Lokalnych Grup Działania Warmii i Mazur 2022</t>
  </si>
  <si>
    <t>Podniesienie kompetencji 12 Lokalnych Grup Działania województwa warmińsko-mazurskiego w zakresie planowania strategicznego, działania w oparciu o misję i długofalowe strategie działania, integrowanie ze środowiskiem lokalnym oraz współpracy sieciowej a także wzmocnienie roli 12 LGD w środowiskach lokalnych i w województwie warmińsko-mazurskim.</t>
  </si>
  <si>
    <t>Organizacja Forum Lokalnych Grup Działania Warmii i Mazur podczas dwudniowego spotkania w formie szkolenia i warsztatów strategicznych.</t>
  </si>
  <si>
    <t xml:space="preserve">Szkolenie/seminarium/warsztat/spotkanie </t>
  </si>
  <si>
    <t>Liczba szkoleń/seminariów/warsztatów/spotkań/liczba uczestników</t>
  </si>
  <si>
    <t>1/53</t>
  </si>
  <si>
    <t>ilość/osoby</t>
  </si>
  <si>
    <t>przedstawiciele Lokalnych Grup Działania Warmii i Mazur, Związku Stowarzyszeń LGD Warmii i Mazur, Urzędu Marszałkowskiego woj.. Warm.-maz., MRIRW, Polskiej Sieci LGD- Federacja Regionalnych Sieci LGD</t>
  </si>
  <si>
    <t>Stowarzyszenie Lokalna Grupa Rybacka "Wielkie Jeziora Mazurskie"</t>
  </si>
  <si>
    <t>Olimpiada Wiedzy Rolniczej, Ochrony Środowiska i BHP w Rolnictwie</t>
  </si>
  <si>
    <t xml:space="preserve">Wyzwalanie oraz wzmacnianie współpracy młodych rolników z instytucjami uczestniczącymi w rozwoju rolnictwa i obszarów wiejskich oraz upowszechnianie wiedzy i postępu rolniczego na rzecz poprawy warunków życiowych społeczności wiejskiej. </t>
  </si>
  <si>
    <t xml:space="preserve">organizacja Olimpiady Wiedzy Rolniczej, Ochrony Środowiska i BHP w Rolnictwie. </t>
  </si>
  <si>
    <t>konkurs/olimpiada</t>
  </si>
  <si>
    <t>Liczba konkursów/olimpiad/ liczba uczestników</t>
  </si>
  <si>
    <t>1/57</t>
  </si>
  <si>
    <t>szt./osoby</t>
  </si>
  <si>
    <t>młode osoby mieszkające na obszarach wiejskich, przedstawiciele KRUS, PIP W-M Izby Rolniczej</t>
  </si>
  <si>
    <t xml:space="preserve">Warmińsko-Mazurski Ośrodek Doradztwa Rolniczego </t>
  </si>
  <si>
    <t>6</t>
  </si>
  <si>
    <t>Warmińsko -Mazurskie Forum Rozwoju Obszarów Wiejskich. Europejski Zielony Ład- szansa czy zagrożenie?</t>
  </si>
  <si>
    <t xml:space="preserve">udział uczestników rozwoju obszarów wiejskich z województwa warmińsko-mazurskiego w konferencji na temat rolnictwa w kontekście Europejskiego Zielonego Ładu oraz wpływu jego założeń na rozwój obszarów wiejskich w ujęciu regionalnym </t>
  </si>
  <si>
    <t>organizacja dwudniowej konferencji dla 120 osób</t>
  </si>
  <si>
    <t>konferencja/kongres</t>
  </si>
  <si>
    <t>liczba konferencji/kongresów/liczba uczestników</t>
  </si>
  <si>
    <t>rolnicy-członkowie Samorządu Rolniczego, doradcy, przedstawiciele LGD, uczelni oraz instytucji okołorolniczych działających na rzecz rozwoju rolnictwa i obszarów wiejskich w woj. warm.maz.</t>
  </si>
  <si>
    <t xml:space="preserve">II-IV </t>
  </si>
  <si>
    <t>Warmińsko-Mazurska Izba Rolnicza</t>
  </si>
  <si>
    <t>Wspólnie dla Rozwoju Wsi- wymiana wiedzy i doświadczeń w obszarze rozwoju lokalnego</t>
  </si>
  <si>
    <t xml:space="preserve">Wymiana wiedzy pomiędzy podmiotami uczestniczącymi w rozwoju obszarów wiejskich, zwiększenie intensywności współpracy i integracji oraz poznanie dobrych praktyk wypracowanych przez partnerów projektu </t>
  </si>
  <si>
    <t>organizacja seminarium wymiany wiedzy pomiędzy podmiotami uczestniczącymi w rozwoju obszarów wiejskich</t>
  </si>
  <si>
    <t>szkolenie/seminarium /warsztat/spotkanie</t>
  </si>
  <si>
    <t>1/80</t>
  </si>
  <si>
    <t>mieszkańcy gmin wiejskich lub miejsko-wiejskich z województw: warmińsko-mazurskiego oraz kujawsko -pomorskiego, eksperci , przedstawiciele Urzędu Marszałkowskiego</t>
  </si>
  <si>
    <t>25710</t>
  </si>
  <si>
    <t>Gmina Biskupiec</t>
  </si>
  <si>
    <t xml:space="preserve">Tworzenie grup i organizacji producentów </t>
  </si>
  <si>
    <t>transfer wiedzy w zakresie tworzenia i organizacji grup, zrzeszeń producentów, organizacji łańcucha dostaw żywności, nowych rozwiązań technologicznych,  jej upowszechnianie i zdobycie nowych doświadczeń</t>
  </si>
  <si>
    <t>organizacja jednodniowego wyjazdu studyjnego, połączonego z wykładem na miejscu do zarejestrowanej, pełnoprawnej grupy producenckiej w województwie warińsko-mazursim</t>
  </si>
  <si>
    <t xml:space="preserve">liczba wyjazdów studyjnych/liczba uczestników </t>
  </si>
  <si>
    <t>1/32</t>
  </si>
  <si>
    <t>producenci rolni z województwa warmińsko-mazurskiego, mieszkańcy obszarów wiejskich</t>
  </si>
  <si>
    <t>13648</t>
  </si>
  <si>
    <t>Lokalny Produkt Turystyczny- potencjał w tożsamości kulturowej i przyrodniczej</t>
  </si>
  <si>
    <t>wymiana doświadczeń w zakresie kreowania innowacyjnych produktów turystycznych z wykorzystaniem lokalnych zasobów kulturowych i przyrodniczych oraz tworzenia sieci współpracy i certyfikacji jakościowej lokalnych produktów turystycznych.</t>
  </si>
  <si>
    <t xml:space="preserve">organizacja warsztatów, prezentacji i poznania dobrych praktyk podczas wyjazdu studyjnego </t>
  </si>
  <si>
    <t>1/18</t>
  </si>
  <si>
    <t>przedstawiciele Stowarzyszenia LGD "Brama Mazurskiej Krainy", LGD Warmiński Zakątek działających w branży wiejskich przedsiębiorstw turystycznych</t>
  </si>
  <si>
    <t>101110,16</t>
  </si>
  <si>
    <t>Stowarzyszenie Lokalna Grupa Działania "Brama Mazurskiej Krainy"</t>
  </si>
  <si>
    <t>9</t>
  </si>
  <si>
    <t>Przedsiębiorczość na obszarach wiejskich - świętokrzyskie</t>
  </si>
  <si>
    <t xml:space="preserve">udział przedstawicieli partnerów z województwa warmińsko-mazurskiego w wyjeździe studyjnym do woj.. Świętokrzyskiego i zapoznanie się z wiedzą i doświadczeniami w tematyce przedsiębiorczości na obszarach wiejskich oraz poprawa sytuacji rolnika w łańcuchu dostaw, korzyści z podejmowania współpracy i korzystania z inkubatorów przedsiębiorczości . Wymiana i upowszechnianie zdobytej wiedzy </t>
  </si>
  <si>
    <t>organizacja wyjazdu studyjnego do województwa świętokrzyskiego dla grupy 46 osób.</t>
  </si>
  <si>
    <t>1/46</t>
  </si>
  <si>
    <t>przedstawiciele zarejestrowanych partnerów KSOW, którzy uczestniczą w rozwoju obszarów wiejskich, przedstawiciele Urzędu Marszałkowskiego Województwa Warmińsko-Mazurskiego.</t>
  </si>
  <si>
    <t>83118,09</t>
  </si>
  <si>
    <t>13</t>
  </si>
  <si>
    <t>Tradycyjne wikliniarstwo- powrót ginącego zawodu</t>
  </si>
  <si>
    <t>przekazanie wiedzy i doświadczenia w dziedzinie wytwórstwa produktów z wikliny, możliwości prowadzenia na obszarach wiejskich działalności gospodarczej opartej na zdobytej wiedzy, rozwijanie w środowisku lokalnym zainteresowania potencjałem środowiska naturalnego, obrotu produktami z wikliny, budowaniem szerszej działalności bazującej n apotencjale kulturowym, możliwością ich łączenia z innymi dziedzinami.</t>
  </si>
  <si>
    <t>organizacja dwuetapowego szkolenia z zakresu wykorzystania wikliny</t>
  </si>
  <si>
    <t>2/52</t>
  </si>
  <si>
    <t>mieszkańcy terenów wiejskich regionu Warmii i Mazur, przedstawiciele ZSL w Rucianem-Nidzie, przedstawiciele partnera, Mazurskiego Parku Krajobrazowego</t>
  </si>
  <si>
    <t>35361,64</t>
  </si>
  <si>
    <t xml:space="preserve">Państwowe Gospodarstwo Leśne Lasy Państwowe Nadleśnictwo Maskulińskie </t>
  </si>
  <si>
    <t>Konkurs Czysta i Piękna Zagroda- Estetyczna Wieś</t>
  </si>
  <si>
    <t>zwiększenie wiedzy na temat  dbałości o swoje otoczenie, możliwości wpływania na estetykę wsi, poprawy stanu ekologicznego i estetycznego wsi wśród jej mieszkańców</t>
  </si>
  <si>
    <t>zorganizowanie konkursu "Czysta i Piękna zagroda - estetyczna wieś"</t>
  </si>
  <si>
    <t>1/20-30</t>
  </si>
  <si>
    <t>szt./wsie</t>
  </si>
  <si>
    <t xml:space="preserve">mieszkańcy wsi z terenu gmin należących do Związku Gmin Warmińsko-Mazurskich </t>
  </si>
  <si>
    <t>IIII-IV</t>
  </si>
  <si>
    <t>67000</t>
  </si>
  <si>
    <t>Związek Gmin Warmińsko-Mazurskich</t>
  </si>
  <si>
    <t>Festiwal kultur- Warmia. Mazury, Powiśle</t>
  </si>
  <si>
    <t>kultywowanie i promowanie tradycji i dziedzictwa kulturowego wsi oraz wymiana i upowszechnianie wiedzy na temat niematerialnych produktów lokalnych- gwary, muzyki i tańca</t>
  </si>
  <si>
    <t>organizacja konkursu zespołów ludowych i folklorystycznych województwa warmińsko-mazurskiego</t>
  </si>
  <si>
    <t>1/15</t>
  </si>
  <si>
    <t>szt./zespoły ludowe</t>
  </si>
  <si>
    <t>zespoły ludowe i folklorystyczne z obszarów wiejskich województwa warmińsko-mazurskiego</t>
  </si>
  <si>
    <t>53541,82</t>
  </si>
  <si>
    <t xml:space="preserve">Akademia Kobiet Wiejskich </t>
  </si>
  <si>
    <t>wymiana i upowszechnianie wiedzy i doświadczeń dotyczących działalności kół gospodyń wiejskich jako szansy na wykorzystanie potencjału kobiet dla rozwoju lokalnych społeczności</t>
  </si>
  <si>
    <t>organizacja konferencji, połączonej z konkursem i warsztatami</t>
  </si>
  <si>
    <t>warsztat/konferencja /konkurs</t>
  </si>
  <si>
    <t>liczba warsztatów/liczba osób, liczba konferencji/liczba uczestników, liczba konkursów/liczba uczestników</t>
  </si>
  <si>
    <t>1/80,1/801/15</t>
  </si>
  <si>
    <t>szt./osoby,szt./os, szt./kgw</t>
  </si>
  <si>
    <t>kobiety-członkinie Kół Gospodyń Wiejskich z terenu województwa warmińsko-mazurskiego</t>
  </si>
  <si>
    <t>80993,89</t>
  </si>
  <si>
    <t>Gmina Lisków</t>
  </si>
  <si>
    <t xml:space="preserve">Grupę docelową zadania stanowić będą mieszkańcy Gminy Lisków oraz osoby spoza niej obsługiwani przez Beneficjenta pomocy z województwa wielkopolskiego.
Na terenie gminy Lisków jest ok 800 gospodarstw domowych  - mieszkańcy gminy – grupa docelowa do których dotrze wydany folder, będzie on źródłem wiedzy i doświadczeń o rozwoju lokalnym gminy. Folder będzie stanowił zestawienie informacji między innymi  o historii gminy, walorach przyrodniczych, najciekawszych zabytkach. </t>
  </si>
  <si>
    <t>Liczba tytułów publikacji/ materiałów drukowanych</t>
  </si>
  <si>
    <t xml:space="preserve">Publikacja/materiał drukowany </t>
  </si>
  <si>
    <t>Operacja  polegać będzie na opracowaniu, wydaniu i kolportażu  folderu promującego Gminę Lisków w nakładzie 3000 egzemplarzy. Folder zawierać będzie niezbędne informacje i fotografie dotyczące m.in. charakterystyki i historii gminy Lisków, walorów przyrodniczych, najciekawszych zabytków, zwyczajów i tradycji ,twórczości lokalnych artystów, form rekreacji i sportu, osiągnięć lokalnych instytucji życia publicznego.</t>
  </si>
  <si>
    <t>Celem operacji jest wydanie folderu pn.: „Przyjazna Gmina Lisków”. Folder zawierać będzie niezbędne informacje i fotografie dotyczące m.in. charakterystyki i historii gminy Lisków, walorów przyrodniczych, najciekawszych zabytków, zwyczajów i tradycji ,twórczości lokalnych artystów, form rekreacji i sportu, osiągnięć lokalnych instytucji życia publicznego.</t>
  </si>
  <si>
    <t>"Przyjazna Gmina Lisków"</t>
  </si>
  <si>
    <t>Liczba uczestników konkursów/olimpiad</t>
  </si>
  <si>
    <t>Liczba konkursów/olimpiad</t>
  </si>
  <si>
    <t>w tym przedstawicieli LGD</t>
  </si>
  <si>
    <t>Fundacja Rodziny Duda im. Maksymiliana Duda</t>
  </si>
  <si>
    <t xml:space="preserve">Grupę docelową operacji stanowią mieszkańcy południowej części wielkopolski (m.in. mieszkańcy powiatów: rawickiego, gostyńskiego, krotoszyńskiego i leszczyńskiego), głównie mieszkańcy wsi, którzy mają ograniczony dostęp do wydarzeń kulturalnych. Łącznie przewiduje się że w warsztatach udział weźmie ok 85 osób. </t>
  </si>
  <si>
    <t>Liczba szkoleń/ seminariów/ warsztatów/spotkań</t>
  </si>
  <si>
    <t>Operacja będzie polegała na zorganizowaniu cyklu warsztatów rękodzielniczych (kaletniczych, mandaloterapii, eco-design, stolarskich i gliny z kołem) na terenie parku, który znajduje się w otoczeniu Pałacu w Pakosławiu. W każdym ze spotkań warsztatowych udział weźmie 15 osób. Na zakończenie warsztatów zostanie zorganizowany konkurs na najlepiej wykonaną pracę podczas warsztatów. Prowadzone będą również warsztaty kulinarne dla grupy 10 osób z wykorzystaniem lokalnych produktów żywnościowych. Warsztaty również zakończy konkurs kulinarny.</t>
  </si>
  <si>
    <t xml:space="preserve">Celem operacji jest przeszkolenie uczestników warsztatów rękodzielniczych oraz kulinarnych w temacie  lokalnych, tradycyjnych zasobów, zdrowej żywności oraz wyrobów rękodzielniczych charakterystycznych dla Wielkopolski, a także wzrost aktywności i wzajemna integracja mieszkańców wsi. Ponadto w ramach operacji planuje się zorganizować udział w konkursach rękodzielniczych i kulinarnych. </t>
  </si>
  <si>
    <t>Rękodzielnicy smaku</t>
  </si>
  <si>
    <t>Wielkopolska Izba Rolnicza</t>
  </si>
  <si>
    <t xml:space="preserve">Operacja skierowana będzie do rolników i mieszkańców obszarów wiejskich, zainteresowanych prowadzeniem przyzagrodowego chowu gęsi, przetwórstwem i zbytem gęsiny w ramach rolniczego handlu detalicznego, budowaniem produktu lokalnego opartego na przyzagrodowym chowie gęsi, jak również kół gospodyń wiejskich, stowarzyszeń, które prowadzą działalność związaną z upowszechnianiem lokalnych tradycji.
Grupa docelowa operacji pochodzić będzie z Wielkopolski a w szczególności z terenu powiatu śremskiego i powiatów ościennych.
</t>
  </si>
  <si>
    <t>Operacja będzie polegała na organizacji warsztatów, spotkania oraz konkursu kulinarnego. Warsztaty dotyczyć będą prowadzenia przyzagrodowego chowu gęsi oraz przetwórstwa i sprzedaży gęsiny w ramach rolniczego handlu detalicznego (RHD). Spotkanie będzie miało charakter podsumowujący wiedzę zdobytą na warsztatach. Ponadto uczestniczy operacji zostaną zaproszeni do udziału w konkursie kulinarny na potrawę z gęsi.</t>
  </si>
  <si>
    <t>Celem operacji jest przeprowadzenie działań informacyjno-promocyjnych dotyczących prowadzenia przyzagrodowego chowu gęsi oraz wykreowanie lokalnego produktu jakim jest gęsina z chowu przyzagrodowego. Aby to osiągnąć zorganizowane zostaną warsztaty z zakresu przyzagrodowego chowu gęsi. Uczestnicy warsztatów otrzymają gęsie pisklęta, które odchowają w swoich gospodarstwach. Jesienią odbędzie się spotkanie podsumowujące działania realizowane w ramach operacji. Całości towarzyszyć będzie konkurs kulinarny na potrawę z gęsi.</t>
  </si>
  <si>
    <t>Chów przyzagrodowy gęsi wielkopolską tradycją</t>
  </si>
  <si>
    <t>Konkurs skierowany jest do osób jeżdżących konno. Będą  to jeźdźcy zarówno indywidualni, jak również reprezentujący ośrodki jeździeckie i gospodarstwa trudniące się hodowlą koni. Uczestnicy operacji pochodzić będą z terenu województwa Wielkopolskiego. Konkurs przewiduje udział osób w każdej kategorii wiekowej.</t>
  </si>
  <si>
    <t>Operacja polegać będzie na organizacji konkursu pn. Turniej zrywania kaczora</t>
  </si>
  <si>
    <t xml:space="preserve">Celem operacji jest organizacja konkursu – Turniej zrywania kaczora, który przyczyni się do promocji tradycji jeździeckich oraz turystyki konnej a także działalności ośrodków jeździeckich i gospodarstw, które prowadzą hodowle koni. Będą oni mogli wystawić swoich zawodników do udziału w konkursie oraz prowadzić działania informacyjne i promocyjne dotyczące ich działalności. </t>
  </si>
  <si>
    <t>Turniej zrywania kaczora jako dziedzictwo kulturowe wielkopolskiej wsi</t>
  </si>
  <si>
    <t xml:space="preserve">Uczestnikami operacji będą osoby zainteresowane techniką rolniczą i tradycją rolnictwa, posiadające sprawny sprzęt rolniczy o walorach historycznych, pośrednio wszyscy uczestnicy imprezy FSCiMR jako odbiorcy historycznego przesłania postępu mechanizacji rolnictwa i sposobu życia na terenach wiejskich w minionych latach. Uczestników wydarzenia można podzielić na dwie grupy ze względu na uczestnictwo w formie operacji 1) Rolnicy i mieszkańcy wsi – jako potencjalni uczestnicy konkurencji i widzowie, 2) Mieszkańcy terenów miejskich – jako widzowie i zwiedzający. </t>
  </si>
  <si>
    <t>Stoisko wystawiennicze /punkt informacyjny na tragach/imprezie plenerowej/ wystawie w kraju</t>
  </si>
  <si>
    <t>Organizacja i przeprowadzenie konkursu sprawnościowego starych ciągników podczas Festiwalu Starych Ciągników i Maszyn Rolniczych w Wilkowicach oraz przygotowanie stoiska wystawienniczego - operacja kierowana do mieszkańców wsi w temacie tradycji i dziedzictwa kulturowego wsi – wymiana i upowszechnianie wiedzy i doświadczeń dotyczących ginących zawodów, lokalnego rękodzieła i produktów lokalnych.</t>
  </si>
  <si>
    <t>Celem operacji jest organizacja konkursu i przygotowanie stoiska wystawienniczego na organizowanym już od 20 lat Festiwalu Starych Ciągników i Maszyn Rolniczych w Wilkowicach (20-21.08.2022), który w atrakcyjny sposób przyczynia się do aktywizacji mieszkańców wsi i kultywowanie tradycji rolniczych. W ramach operacji zorganizowany i przeprowadzony zostanie konkurs sprawnościowy.</t>
  </si>
  <si>
    <t>Stare, ale jare !</t>
  </si>
  <si>
    <t xml:space="preserve">Uczestnikami operacji będą uczniowie szkół ponadpodstawowych o profilu rolniczym, rolnicy oraz delegaci WIR. Rolnicy – uczestnicy szkoleń, to potencjalni beneficjenci Programu RŚK, którzy pozyskaną wiedzę wykorzystają w swoich gospodarstwach albo przekażą innym rolnikom, którzy mogą w swoich gospodarstwach wdrożyć program. Uczniowie szkół rolniczych jako przyszli rolnicy pozyskaną wiedzę wdrożą w swoich gospodarstwach, jak również przekażą w swoim środowisku. </t>
  </si>
  <si>
    <t xml:space="preserve">Operacja polegać będzie na organizacji czterech jednodniowych szkoleń dla 30 osobowych grup rolników i uczniów szkół ponadpodstawowych o profilu rolniczym mieszkających na terenie województwa wielkopolskiego. Łącznie przeszkolonych zostanie 120 osób. Tematyka szkoleń obejmować będzie „Znaczenie różnorodności w przestrzeni rolniczej”. W tematyce wykładu zaplanowano informacje nt.: możliwości pozyskania środków finansowych na stosowanie bioróżnorodności w gospodarstwach rolnych poprzez udział w Programie Rolno-Środowiskowo Klimatycznym w pakietach 4 i 5 oraz 8. </t>
  </si>
  <si>
    <t>Celem operacji jest przeszkolenie rolników i przyszłych rolników z zakresu bioróżnorodności rolniczej na łąkach i pastwiskach oraz możliwości pozyskania środków finansowych na ten cel w ramach pakietów Programu Rolno-Środowiskowo-Klimatycznego.</t>
  </si>
  <si>
    <t>Znaczenie różnorodności biologicznej w przestrzeni rolniczej</t>
  </si>
  <si>
    <t>Wielkopolski Ośrodek Doradztwa Rolniczego w Poznaniu</t>
  </si>
  <si>
    <t xml:space="preserve">Grupa docelowa to 16 Kół Gospodyń Wiejskich - składających się z 8 osób, czyli 128 uczestników z powiatów: kościańskiego, gostyńskiego, leszczyńskiego, rawickiego. </t>
  </si>
  <si>
    <t>Operacja polega na przeprowadzeniu szkolenia : „Tradycja pachnąca ziołami”, warsztatu: „Tańce regionalne - tradycja na parkiecie”, 2 konkursów: „Kurczak zagrodowy z wykorzystaniem tradycyjnych ziół” , „Bukiet z suszonych kwiatów i ziół”, skierowanej do 16 kół KGW składających się z 8 osób, czyli 128 uczestników  z powiatów: gostyńskiego, kościańskiego, leszczyńskiego i rawickiego.</t>
  </si>
  <si>
    <t>Celem operacji jest upowszechnienie wiedzy, popularyzację tematyki dotyczącej regionalnego dziedzictwa kulturowego i kulinarnego oraz kształtowanie określonych postaw i uwrażliwienie na wartości płynące z dziedzictwa kulturowego.</t>
  </si>
  <si>
    <t>Nasze regionalne dziedzictwo w kuchni i na parkiecie</t>
  </si>
  <si>
    <t>MUZEUM NARODOWE ROLNICTWA I PRZEMYSŁU ROLNO-SPOŻYWCZEGO W SZRENIAWIE</t>
  </si>
  <si>
    <t xml:space="preserve">Oferta skierowana jest do mieszkańców woj. wielkopolskiego, przede wszystkim dzieci, młodzieży i seniorów. Połowę grupy docelowej będą stanowić osoby do 35 roku życia, mieszkające na wsi, w tym również młodzi rolnicy. Pozostałą część stanowić będą osoby dorosłe, grupy działające na wsi: koła gospodyń wiejskich, organizacje rolników. </t>
  </si>
  <si>
    <t xml:space="preserve">Celem operacji jest popularyzacja w szerokim kontekście zagadnień związanych z edukacją ekologiczną. Planuje się przekazać mieszkańcom wsi i miast informacji związanych z ochroną bioróżnorodności, ochroną ziemi, dostosowywaniem do zmian klimatycznych oraz gospodarki odpadami. Ponadto operacja ma na celu popularyzację prawnych aspektów ochrony przyrody, roślin i zwierząt, rozwijanie działań z zakresu edukacji regionalnej i upowszechnienia wiedzy na temat świadczeń ekosystemowych. 
</t>
  </si>
  <si>
    <t xml:space="preserve">Szreniawskie warsztaty ekologiczne </t>
  </si>
  <si>
    <t>Gmina Dobra</t>
  </si>
  <si>
    <t>Grupę docelową będzie stanowić 100 uczestników konkursów rekrutowanych pośród szerokiego grona odbiorców zaczynając od mieszkańców 27 sołectw wchodzących w skład Gminy Dobra, miasteczka Dobra oraz 15 KGW z terenów gminy Dobra.</t>
  </si>
  <si>
    <t>Operacja będzie polegała na zorganizowaniu konkursu kulinarnego dla kół gospodyń wiejskich z terenu gminy Dobra oraz turnieju sołectw gminy Dobra. Konkurencje konkursowe będą tak zaplanowane, żeby pielęgnować tradycje i dziedzictwo kulturowe wsi poprzez wymianę i upowszechnianie wiedzy i doświadczeń dotyczących ginących zawodów, lokalnego rękodzieła i produktów lokalnych</t>
  </si>
  <si>
    <t>Celem operacji jest zwiększenie udziału przedstawicieli KGW oraz jednostek pomocniczych Gminy Dobra we wdrażaniu inicjatyw na rzecz rozwoju obszarów wiejskich poprzez organizację wydarzeń promujących integrację oraz wymianę doświadczeń dotyczących ginących zawodów, lokalnego rękodzieła i produktów lokalnych, co w efekcie podniesie ich wiedzę na temat wykorzystania lokalnego potencjału w rozwoju obszarów wiejskich.</t>
  </si>
  <si>
    <t xml:space="preserve">Tradycje lokalne wczoraj i dziś </t>
  </si>
  <si>
    <t>INGENIA S.A.</t>
  </si>
  <si>
    <t>Grupę docelową operacji stanowią kobiety w wieku od 16 lat wzwyż zamieszkujące obszary wiejskie południowej części wielkopolski (m.in. mieszkanki powiatów: rawickiego, gostyńskiego, krotoszyńskiego i leszczyńskiego).</t>
  </si>
  <si>
    <t>Operacja będzie polegała na zorganizowaniu cyklu warsztatów: rękodzielniczych (tworzenia eko-kosmetyków, tworzenia biżuterii z elementów wtórnych, filcowania, stylistycznych, z social-media i videomarketingu oraz z zakładania i finansowania działalności gospodarczej dla kobiet w wieku od 16 lat wzwyż, zamieszkujących tereny wiejskie</t>
  </si>
  <si>
    <t>Celem operacji  jest przeszkolenie kobiet z terenów wiejskich z rękodzieła artystycznego, technik i umiejętności stylistycznych, social-media, videomarketingu i zakładania oraz finansowania działalności gospodarczej.</t>
  </si>
  <si>
    <t>Akademia Kobiecego Rozwoju</t>
  </si>
  <si>
    <t>Grupę docelową stanowić będą mieszkańcy województwa wielkopolskiego. Będą to rodziny z dziećmi, osoby dorosłe, w tym seniorzy, mieszkańcy obszarów wiejskich oraz miast, producenci i wytwórcy produktów lokalnych, członkinie kół gospodyń wiejskich.</t>
  </si>
  <si>
    <t>Operacja będzie polegała na zorganizowaniu stoisk wystawienniczych podczas Imprezy plenerowej „Z wiejskiego stołu” organizowanej na terenie Muzeum Narodowego Rolnictwa i Przemysłu Rolno-Spożywczego w Szreniawie w dn. 10.07.2022 r. oraz pokazów weekendowe „Ugasić pragnienie” w dniach 30-31.07.2022 r. Na stoiskach zostaną przeprowadzone łącznie 21 pokazy i warsztaty z przygotowywania tradycyjnych napojów, jak soki, kompoty, napary ziołowe i owocowe, kawy zbożowe i inne.</t>
  </si>
  <si>
    <t xml:space="preserve">Celem operacji będzie przekazanie wiedzy na temat tradycji i dziedzictwa kulturowego wsi, w szczególności wyrobu tradycyjnych napojów niealkoholowych obecnych na polskich stołach od pokoleń. Pokazy prowadzone z aktywnym udziałem widzów mają umożliwić zdobycie wiedzy i umiejętności wytwarzania napojów dawnymi, domowymi oraz rzemieślniczymi, metodami, a także być zachętą do aktywności na tym polu na rzecz własnej rodziny oraz społeczeństwa. </t>
  </si>
  <si>
    <t>„Ugasić pragnienie - pokazy wyrobu tradycyjnych napojów niealkoholowych podczas imprezy „Z wiejskiego stołu” w Muzeum Narodowym Rolnictwa i Przemysłu Rolno-Spożywczego w Szreniawie”</t>
  </si>
  <si>
    <t xml:space="preserve">Gminne Centrum Kultury i Biblioteka w Przemęcie </t>
  </si>
  <si>
    <t xml:space="preserve">Grupą docelową operacji będą: panie z kół gospodyń wiejskich, społeczność lokalna – jury i publiczność konkursu kulinarnego.
</t>
  </si>
  <si>
    <t>Operacja będzie polegała na zrealizowaniu konkursu kulinarnego Kół Gospodyń Wiejskich z terenu Gminy Przemęt, którego przedmiotem będą dania ze szparagów i którego zwieńczeniem będzie nagrodzenie zwycięzców  nagrodami finansowymi.</t>
  </si>
  <si>
    <t>Celem operacji jest aktywizacja KGW na rzecz podejmowania wspólnych inicjatyw oraz promocji działań społeczności lokalnej mieszkańców Gminy Przemęt  poprzez udział w konkursie kulinarnym.</t>
  </si>
  <si>
    <t>Konkurs kulinarny „Szparagi nasze złoto z ziemi”</t>
  </si>
  <si>
    <t xml:space="preserve">Grupa docelowa to 50 osób w tym przedstawiciele KGW z terenu Gminy Dobra, przedstawiciele sołectw i samorządu miasta Dobra  oraz przedstawicieli władz samorządowych i przedsiębiorców z terenu gminy Dobra. Operacja kierowana jest do szerokiego grona odbiorców co przekłada się na całą Gminę Dobra. </t>
  </si>
  <si>
    <t xml:space="preserve">Operacja będzie polegać na organizacji 3-dniowego wyjazd studyjnego do miejscowości Zakrzów w celu zapoznania gospodarstw edukacyjnych, spółdzielni socjalnych, instytucji kultury oraz działalności Lokalnej Grupy Działania. </t>
  </si>
  <si>
    <t>Celem operacji jest przeszkolenie uczestników wyjazdu studyjnego z zakresu przedsiębiorczości opartej o lokalne gospodarstwa rolne, podmioty ekonomii społecznej, KGW, poprzez poznawanie nowej  kultury i tradycji regionu w szczególności tradycji i dziedzictwa kulturowego wsi, wymianę i upowszechnianie wiedzy i doświadczeń dotyczących ginących zawodów, lokalnego rękodzieła i produktów lokalnych.</t>
  </si>
  <si>
    <t xml:space="preserve">Tradycje lokalne wczoraj i dziś – wyjazd studyjny </t>
  </si>
  <si>
    <t>Powiat Jarociński</t>
  </si>
  <si>
    <t>Grupę docelową stanowić będzie 175 uczestników konkursów i warsztatów, którzy pochodzić będą m.in. z terenów wiejskich powiatu Jarocińskiego. Połowę tej grupy stanowić będzie tzw. „młodsze pokolenie”, czyli osoby do 35 roku życia, które pragniemy zachęcić i aktywizować do kultywowania tradycji i dumy ze swych korzeni.</t>
  </si>
  <si>
    <t xml:space="preserve">Operacja będzie polegać na zorganizowaniu warsztatów, konkursów kulinarnych i rękodzielniczych mających na celu upowszechnianie wiedzy i umiejętności na temat dziedzictwa kulinarnego i kulturowego. </t>
  </si>
  <si>
    <t>Tradycje polskiej wsi</t>
  </si>
  <si>
    <t>Polska Izba Produktu Regionalnego i Lokalnego oddział Wielkopolski</t>
  </si>
  <si>
    <t>III,IV</t>
  </si>
  <si>
    <t xml:space="preserve">Grupą docelową będą uczestnicy targów – 9. członków Wielkopolskiego Oddziału Polskiej Izby Produktu Regionalnego i Lokalnego:
1) AGRO-DANMIS Gramowscy sp. j.
2) Okręgowa Spółdzielnia Mleczarska TOP-TOMYŚL
3) VITACORN SP. Z O.O.
4) Zakład Przetwórstwa Rolno-Spożywczego „WIÓREK” Marek Nyćkowiak
5) SemCo Sp. z o.o. Sp. k.
6) Rzeźnictwo-Wędliniarstwo Stefan Słociński
7) SOK-POL Prządak Małgorzata
8) PHP Tradycyjne Jadło 
9) SMAK TRADYCJI Irena Olejniczak
</t>
  </si>
  <si>
    <t>Stoisko wystawiennicze/ punkt informacyjny na tragach/imprezie plenerowej/ wystawie w kraju</t>
  </si>
  <si>
    <t>Operacja będzie polegać na uczestnictwie w organizowanej przez Świętokrzyski Odział Polskiej Izby Produktu Regionalnego i Lokalnego imprezie targowej „Polskie Kulinaria Busko Zdrój 2022” w dniach 2-4 września 2022.</t>
  </si>
  <si>
    <t xml:space="preserve">Celem operacji jest wypromowanie produktów 9. członków Wielkopolskiego Oddziału Polskiej Izby Produktu Regionalnego i Lokalnego pośród 2000 gości targów „Polskie Kulinaria Busko Zdrój 2022” oraz poszerzenie wiedzy konsumentów i producentów o produktach i metodach ich wytwarzania oraz zwiększenie rozpoznawalności produktów wpisanych na listę produktów tradycyjnych Ministerstwa Rolnictwa, w tym opatrzonych znakiem Jakość Tradycja oraz zasad kwalifikacji produktów tradycyjnych, a także zasad przyznawania znaku „Jakość Tradycja”, jak również wartości, które stoją za produktami uhonorowanymi tym wyróżnieniem – wysokiej jakości polskich produktów, wytwarzanych w oparciu o tradycyjne receptury. </t>
  </si>
  <si>
    <t>Udział w imprezie Polskie Kulinaria Busko Zdrój 2022</t>
  </si>
  <si>
    <t xml:space="preserve">Grupę docelową stanowić będą lokalni producenci rolni zajmujący się produkcją warzyw, przetwórcy (rolnicy indywidualni, organizacje rolnicze), koła gospodyń wiejskich, stowarzyszenia (jako konsumenci oraz podmioty, które mogą wesprzeć działania promocyjne producentów i przetwórców).
</t>
  </si>
  <si>
    <t xml:space="preserve">Operacja polegać będzie na organizacji stoisk wystawienniczych promujących lokalne produkty (tj. ogórki, pieczarki, pomidory, buraki, soje, ziemniaki) pochodzące od lokalnych wytwórców i przetwórców żywności. Stoiska przygotowane zostaną na imprezach plenerowych orgaznizowanych w całej Wielkopolsce. Jednocześnie w ramach operacji orgaznizowane będą konkursy kulinarne z motywem przewodnim odnoszącym się do promowanych warzyw. Działania te mają zwrócić uwagę konsumentów na produkty pochodzące z lokalnych gospodarstw i od miejscowych przetwórców. </t>
  </si>
  <si>
    <t>Celem operacji jest stworzenie możliwości do bezpośredniego spotkania producentów, przetwórców i konsumentów produktów lokalnych, promocja lokalnych produktów oraz tworzenie sieci powiązań pomiędzy samymi producentami i pomiędzy producentami a konsumentami poprzez organizację stoisk na imprezach plenerowych (stoiska udostępnione zostaną lokalnym wytwórcom i przetwórcom żywności) oraz konkursów kulinarnych.</t>
  </si>
  <si>
    <t>Nasze regionalne bogactwo na stoły!</t>
  </si>
  <si>
    <t>Wielkopolskie Stowarzyszenie Inicjatyw Lokalnych ZIELONA KROPKA</t>
  </si>
  <si>
    <t>II,III</t>
  </si>
  <si>
    <t xml:space="preserve">Grupę docelową stanowić będą mieszkańcy terenów wiejskich i miejsko-wiejskich zamieszkałych na terenie województwa wielkopolskiego (powiat średzki, wrzesiński, ostrzeszowski, grodziski). W ramach projektu zostanie zrekrutowanych 240 osób w tym co najmniej 120 osób w wieku do lat 35 (dzieci i młodzież z obszarów wiejskich). Będą to m.in. rolnicy, lokalni działacze na obszarach wiejskich oraz ich rodziny, członkowie organizacji pozarządowych. Z uwagi na realizacje operacji w innych powiatach niż w roku 2021 przy operacji Eko wieś II, grupę uczestników stanowić będą nowe osoby chociażby z powiatu wrzesińskiego czy ostrzeszowskiego. </t>
  </si>
  <si>
    <t>Operacja będzie polegała na przeprowadzeniu cyklu warsztatów kulinarnych w celu upowszechniania wiedzy i doświadczeń dla 240 uczestników zadania z obszarów wiejskich i miejsko wiejskich województwa wielkopolskiego.</t>
  </si>
  <si>
    <t xml:space="preserve">Celem operacji jest przeszkolenie uczestników warsztatów z zakresu usprawnień technicznych w produkcji wyrobów spożywczych (wyrób kiełbasy, masła, oraz wyr. cukierniczych). </t>
  </si>
  <si>
    <t>„Eko wieś III ”</t>
  </si>
  <si>
    <t>Gmina i Miasto Stawiszyn</t>
  </si>
  <si>
    <t xml:space="preserve">Grupa docelowa to mieszkańcy Gminy i Miasta Stawiszyn, mieszkańcy, przedstawiciele jednostek samorządu terytorialnego, organizacji, stowarzyszeń, zespołów biesiadnych i kół gospodyń wiejskich z terenu Powiatu Kaliskiego,  którzy zgodnie z celem i problemem operacji chcą podnieść swoją wiedzę oraz  świadomość w zakresie potencjału i zasobów zespołów biesiadnych i kół gospodyń wiejskich jako twórców  produktów  lokalnych wpływających na rozwój obszarów wiejskich. </t>
  </si>
  <si>
    <t>Operacja będzie polegała na zorganizowaniu spotkania informacyjno-integracyjnego oraz konkursu kulinarnego dla 150 osób przedstawicieli jednostek samorządu terytorialnego, organizacji, stowarzyszeń z Powiatu Kaliskiego oraz mieszkańców Gminy i Miasta Stawiszyn.</t>
  </si>
  <si>
    <t>Celem operacji jest poinformowanie i zapoznanie 150 członków grupy docelowej  przedstawicieli jednostek samorządu terytorialnego, organizacji i stowarzyszeń, mieszkańców Gminy i Miasta Stawiszyn oraz Powiatu Kaliskiego na temat potencjału zespołów biesiadnych i kół gospodyń wiejskich jako twórców  produktów lokalnych oraz przedstawicieli lokalnej tradycji i dziedzictwa kulturowego wsi jednocześnie przyczyniającymi się do rozwoju obszarów wiejskich.</t>
  </si>
  <si>
    <t>Koła gospodyń wiejskich i zespoły biesiadne jako twórcy produktów lokalnych mający  wpływ na rozwój obszarów wiejskich.</t>
  </si>
  <si>
    <t>120-150</t>
  </si>
  <si>
    <t>Gminny Ośrodek Kultury im.Wł.Reymonta w Kołaczkowie</t>
  </si>
  <si>
    <t>Grupą docelową operacji będą grupy sołtysów, sołtysek i członków Rad Sołeckich oraz lokalnych wiejskich liderów pochodzących głównie z terenu Gminy Kołaczkowo. W przypadku trudności z rekrutacją dopuszcza się udział sołtysów i sołtysek z okolicznych gmin i powiatów (wszystkich położonych w województwie wielkopolskim).</t>
  </si>
  <si>
    <t xml:space="preserve">Operacja będzie polegała na przeprowadzeniu cyklu jednodniowych szkoleń oraz organizacji wyjazdu studyjnego dla sołtysów i sołtysek, członków Rad Sołeckich, wiejskich liderów oraz urzędników z Gminy Kołaczkowo i gmin sąsiadujących. </t>
  </si>
  <si>
    <t>Celem operacji jest podniesienie kompetencji interpersonalnych i poziomu wiedzy prawnej wśród sołtysów i sołtysek oraz członków Rad Sołeckich uczestniczących w specjalnych szkoleniach i wyjeździe studyjnym. Ponadto w ramach operacji planuje się tworzenie statutów sołeckich na specjalnych warsztatach powiązanych z wyjazdem studyjnym.</t>
  </si>
  <si>
    <t>Wielkopolska Akademia Sołtysa</t>
  </si>
  <si>
    <t>Koło Gospodyń Wiejskich w Trzemesznie</t>
  </si>
  <si>
    <t xml:space="preserve">Grupę docelową operacji stanowią  twórcy ludowi, przedstawiciele zespołów folklorystycznych, Kół Gospodyń Wiejskich i producenci produktów lokalnych, rolnicy i lokalni liderzy 50 osób z terenu powiatu krotoszyńskiego. </t>
  </si>
  <si>
    <t xml:space="preserve">Operacja polega na organizacji wyjazdu studyjnego na obszar Kotliny Kłodzkiej dla 50 osób  podnoszącego wiedzę i umożliwiającego wymianę doświadczeń w zakresie  tradycji i dziedzictwa kulturowego  oraz organizacji stoiska wystawienniczego umożlwiającego prezentację rękodzieła i produktów lokalnych  oraz  aktywną wymianę doświadczeń na jarmarku produktów lokalnych.  </t>
  </si>
  <si>
    <t xml:space="preserve">Celem operacji  jest upowszechnienie wiedzy i wymiana doświadczeń w zakresie tradycji i dziedzictwa kulturowego wsi poprzez organizację wyjazdu studyjnego umożliwiającego poznanie przykładów ginących zawodów, lokalnego rękodzieła i produktów lokalnych z obszaru Kotliny Kłodzkiej oraz wymianę doświadczeń poprzez przygotowanie stoiska wystawienniczego na jarmarku produktów lokalnych dla interesariuszy z terenu powiatu krotoszyńskiego
</t>
  </si>
  <si>
    <t>Tradycja i dziedzictwo kulturowe wsi obszaru Kotliny Kłodzkiej źródłem inspiracji</t>
  </si>
  <si>
    <t>Stowarzyszenie "Dolina Noteci"</t>
  </si>
  <si>
    <t xml:space="preserve">Wyjazd skierowany będzie do osób zamieszkałych na terenie działania Stowarzyszenia Dolina Noteci, czyli gmin w woj. Wielkopolskim tj., Miasto Chodzież, Gmina Chodzież, Miasto i Gmina Budzyń i Miasto i Gmina Szamocin. 
</t>
  </si>
  <si>
    <t xml:space="preserve">Operacja będzie polegała na zorganizowaniu wyjazdu studyjnego dla 30 osób z terenu Lokalnej Grupy Działania Stowarzyszenie „Dolina Noteci” do partnera projektu Lokalnej Grupy Działania Ziemi Sandomierskiej w celu wymiany dobrych praktyk z zakresu rozwoju lokalnego.
</t>
  </si>
  <si>
    <t xml:space="preserve">Celem operacji jest wymiana dobrych praktyk i doświadczeń z zakresu wspierania włączenia społecznego, aktywizacji społeczno-ekonomicznej, działań KGW oraz rozwoju gospodarczego podczas wyjazdu studyjnego, pomiędzy osobami zamieszkałymi na terenie działania LGD "Dolina Noteci" a Lokalną Grupą Działania Ziemi Sandomierskiej.
</t>
  </si>
  <si>
    <t>„Współpraca partnerska na rzecz wymiany dobrych praktyk”</t>
  </si>
  <si>
    <t xml:space="preserve">Uczestnikami szkoleń będzie 120 rolników – producentów rolnych z terenu Wschodniej Wielkopolski, subregionu konińskiego. Będą to osoby zainteresowane prowadzeniem produkcji w sposób zapewniający produkcję żywności metodami bezpiecznymi dla środowiska. Dopuszczamy też możliwość udziału uczniów szkół rolniczych, których chcemy wyposażyć w wiedzę i możliwości prowadzenia w swoich przyszłych gospodarstw w sposób możliwie najbardziej zbliżony do ekologicznego. </t>
  </si>
  <si>
    <t xml:space="preserve">Operacja polega na zorganizowaniu 4 szkoleń dla rolników, każde po 30 osób. Łącznie 120 osób. </t>
  </si>
  <si>
    <t xml:space="preserve">Celem operacji jest przeszkolenie rolników oraz przyszłych rolników z zasad prowadzenia integrowanej produkcji rolnej. Szkolenie to wyposaży rolników w wiedzę, która umożliwi im prowadzenie produkcji rolnej w sposób zapewniający produkcję żywności metodami bezpiecznymi dla środowiska, ale także w niezbędne do prowadzenia tej produkcji certyfikaty.  </t>
  </si>
  <si>
    <t>Integrowana produkcja roślin szansą dla rolników</t>
  </si>
  <si>
    <t xml:space="preserve">Grupa docelowa to 100 mieszkańców Gminy i Miasta Stawiszyn – rolnicy, członkowie ich rodzin, przedstawicielki kół gospodyń wiejskich oraz samorządowcy z terenu Gminy i Miasta Stawiszyn, którzy łączą pracę w rolnictwie z aktywną działalnością społeczno-kulturalną. 
</t>
  </si>
  <si>
    <t xml:space="preserve">Operacja będzie polegała na organizacji wyjazdu studyjnego dla 100 mieszkańców Gminy i Miasta Stawiszyn (rolników,  członków ich rodzin, przedstawicielek kół gospodyń wiejskich oraz samorządowców z terenu Gminy i Miasta Stawiszyn) do Gminy Poronin.
</t>
  </si>
  <si>
    <t xml:space="preserve">Celem operacji jest  zdobycie wiedzy i  wymiana doświadczeń pośród członków grupy docelowej tj. 100 mieszkańców Gminy i Miasta Stawiszyn – rolników,  członków ich rodzin, przedstawicielek kół gospodyń wiejskich oraz samorządowców 
z terenu Gminy i Miasta Stawiszyn w zakresie  wykorzystania posiadanego potencjału w celu rozwoju różnych dziedzin  gospodarki na obszarze rolniczym, produkcji, promocji oraz poznania korzyści płynących z wytwarzania produktów lokalnych, a także włączenia kobiet w podejmowanie inicjatyw związanych z  rozwojem lokalnym. </t>
  </si>
  <si>
    <t>Wymiana wiedzy i doświadczeń jako metoda rozwoju potencjału gospodarczego i społecznego Gminy i Miasta Stawiszyn.</t>
  </si>
  <si>
    <t xml:space="preserve">w tym: liczba doradców </t>
  </si>
  <si>
    <t xml:space="preserve">w tym: liczba gości zagranicznych </t>
  </si>
  <si>
    <t xml:space="preserve">Całość grupy docelowej pochodzić będzie z terenu województwa Wielkopolskiego. Na konferencję zostanie zaproszonych 300 osób, będą to przedstawiciele organizacji rolniczych (w tym także członkinie Kół Gospodyń Wiejskich – KGW powstały przy Kółkach Rolniczych, ich powiązanie z organizacjami rolniczymi jest ciągle aktualne). Zakładamy udział w operacji przedstawicieli organizacji działających na terenie całej Wielkopolski, w ten sposób chcemy zaprezentować szerokie spektrum działań podejmowanych w różnych częściach naszego województwa. 
</t>
  </si>
  <si>
    <t xml:space="preserve">Liczba konferencji/ kongresów </t>
  </si>
  <si>
    <t xml:space="preserve">Konferencja/ kongres </t>
  </si>
  <si>
    <t>Organizacja konferencji pn. Współpraca rolników na wielkopolskiej wsi-rola i znaczenie spółdzielczości. Tematem konferencji będą korzyści ze współpracy rolników w formie organizacji rolniczych wyrosłych na tradycji Kółek Rolniczych.</t>
  </si>
  <si>
    <t xml:space="preserve">Celem operacji jest wskazanie kierunków działań organizacji zrzeszających rolników oraz stworzenie platformy do nawiązania współpracy, wymiany wiedzy i doświadczeń oraz integracji między organizacjami rolniczymi działającymi na terenach wiejskich w całej Wielkopolsce. Cel realizowany będzie poprzez organizację konferencji dotyczącej działalności organizacji rolniczych i ich wpływu na rozwój rolnictwa i obszarów wiejskich. </t>
  </si>
  <si>
    <t>Współpraca rolników na wielkopolskiej wsi-rola i znaczenie spółdzielczości</t>
  </si>
  <si>
    <t>Miasto i Gmina Grabów nad Prosną</t>
  </si>
  <si>
    <t xml:space="preserve">Grupę docelową będą stanowili seniorzy mieszkający na terenie Miasta i Gminy Grabów nad Prosną oraz osoby czynne zawodowo (przedsiębiorcy, rolnicy, pracownicy umysłowi ), a także przedstawiciele lokalnych stowarzyszeń i organizacji, seniorzy  z zaprzyjaźnionych kół z sąsiadujących powiatów oraz zaproszeni goście. </t>
  </si>
  <si>
    <t>Operacja będzie polegała na organizacji spotkania dla seniorów w mieście Grabów nad Prosną w dniu 8.10.2022 r. pn. „Ocalić od zapomnienia - Grabowska Senioriada”.</t>
  </si>
  <si>
    <t>Celem operacji jest udział seniorów mieszkających na terenie Miasta i Gminy Grabów nad Prosną w spotkania w mieście Grabów nad Prosną pn. „Ocalić od zapomnienia - Grabowska Senioriada”, która przyczyni się do kultywowania tradycji i dziedzictwa kulturowego wsi.</t>
  </si>
  <si>
    <t>„Ocalić od zapomnienia - Grabowska Senioriada”</t>
  </si>
  <si>
    <t xml:space="preserve">Ekspertyza </t>
  </si>
  <si>
    <t>Uniwersytet Przyrodniczy w Poznaniu</t>
  </si>
  <si>
    <t xml:space="preserve">Grupą docelową proponowanej operacji są: władze lokalne gmin wiejskich i miejsko-wiejskich województwa wielkopolskiego; Samorząd Województwa Wielkopolskiego; organizacje pozarządowe, mieszkańcy obszarów wiejskich województwa wielkopolskiego.
</t>
  </si>
  <si>
    <t>Analiza</t>
  </si>
  <si>
    <t>Analiza/ ekspertyza/ badanie</t>
  </si>
  <si>
    <t>Operacja będzie polegała na realizacji badań z zakresu rozwoju obszarów wiejskich województwa wielkopolskiego, których efektem pracy będzie recenzowana ekspertyza pt.: „Ścieżki rozwoju obszarów wiejskich województwa wielkopolskiego – lokalny wymiar wielofunkcyjności”. W proces realizacji operacji zaangażowany będzie Partner dodatkowy -KGW w Starej Krobi. Wyniki badań upowszechnione zostaną pośród władz lokalnych (gmin wiejskich i miejsko-wiejskich) oraz władz regionalnych województwa wielkopolskiego (Samorząd Województwa Wielkopolskiego).</t>
  </si>
  <si>
    <t>Celem proponowanych badań jest rozpoznanie funkcji obszarów wiejskich województwa wielkopolskiego, wraz z pomiarem wielofunkcyjności dla wzmocnienia planowania rozwoju lokalnego na obszarach wiejskich.</t>
  </si>
  <si>
    <t>Ścieżki rozwoju obszarów wiejskich województwa wielkopolskiego – lokalny wymiar wielofunkcyjności</t>
  </si>
  <si>
    <t xml:space="preserve">Grupą docelową są rolnicy z terenu województwa wielkopolskiego.
</t>
  </si>
  <si>
    <t>Operacja będzie polegać na organizacji udziału rolników z terenu województwa wielkopolskiego w Gali podsumowującej Konkurs Wielkopolski Rolnik Roku 2021.</t>
  </si>
  <si>
    <t xml:space="preserve">Celem operacji jest przedstawienie wielkopolskim rolnikom dobrych praktyk stosowanych przez najlepszych wielkopolskich rolników w zakresie organizacji produkcji, stosowania nowoczesnych technologii, organizacji gospodarstwa oraz ochrony środowiska, poprzez umożliwienie im udziału w spotkaniu podsumowującym konkurs „Wielkopolski Rolnik Roku”, podczas którego prezentowane będą gospodarstwa laureatów konkursu. 
</t>
  </si>
  <si>
    <t>Wielkopolski Rolnik Roku narzędziem upowszechniania dobrych praktyk w rolnictwie</t>
  </si>
  <si>
    <t xml:space="preserve">Grupą docelową operacji będą: turyści, goście – odwiedzający Ziemię Przemęcką, instytucje promujące Gminę Przemęt, KGW, sołectwa, biblioteki, szkoły, przedszkola. 
</t>
  </si>
  <si>
    <t xml:space="preserve">Operacja polega na wydaniu i dystrybucji 500 sztuk książki kulinarnej „Smaki Ziemi Przemęckiej”. Zawierać ona będzie przepisy, zdjęcia potraw przygotowanych przez Koła Gospodyń Wiejskich działających na terenie Gminy Przemęt. Odbiorcami publikacji będą: instytucje promujące Gm. Przemęt, turyści i goście, jak również mieszkańcy gminy - KGW, sołectwa, biblioteki, szkoły, przedszkola. </t>
  </si>
  <si>
    <t>Celem operacji jest zapoznanie mieszkańców gminy Przemęt z działaniami lokalnych organizacji - kół gospodyń wiejskich oraz z kulinarnymi walorami gminy Przemęt i województwa wielkopolskiego poprzez wydanie i rozdystrybuowanie 500 sztuk książki kulinarnej "Smaki Ziemi Przęmęckiej".</t>
  </si>
  <si>
    <t>Książka kulinarna „Smaki Ziemi Przemęckiej”</t>
  </si>
  <si>
    <t xml:space="preserve">Grupa docelowa to 35 osób (30 rolników i 5 doradców) z województwa wielkopolskiego, którzy są zainteresowani poszukiwaniem alternatywnych, proekologicznych rozwiązań dla swoich małych rodzinnych gospodarstw rolnych. 
</t>
  </si>
  <si>
    <t xml:space="preserve">Operacja polega na organizacji krajowego wyjazdu studyjnego dla rolników i doradców do gospodarstwa ekologicznego Anielskie Ogrody - laureata I miejsca w konkursie europejskim ENRD Rural Inspiration Awards (RIA) 2021 w kategorii "Popular Vote”.  
Ponadto w ramach operacji doradcy biorący udział w wyjeździe po powrocie przeprowadzą  szkolenia dla rolników. Będzie to kaskadowe przekazywanie wiedzy  kolejnym rolnikom zainteresowanym  prowadzeniem gospodarstw wg kryteriów rolnictwa ekologicznego.
</t>
  </si>
  <si>
    <t xml:space="preserve">Celem operacji jest przygotowanie uczestników wyjazdu  do wdrażania inicjatyw na rzecz rozwoju obszarów wiejskich w tym w szczególności do podejmowania nowych wyzwań w celu poprawy  ekologizacji swoich gospodarstw rolnych zgodnie z wymogami Zielonego Ładu poprzez udział w wyjeździe studyjnym do gospodarstwa ekologicznego Anielskie Ogrody.
</t>
  </si>
  <si>
    <t>Poszukiwanie inspiracji, jako źródło dobrych praktyk kształtujących rozwój obszaru LGD</t>
  </si>
  <si>
    <t>Turkowska Unia Rozwoju - T.U.R.</t>
  </si>
  <si>
    <t>III, IV</t>
  </si>
  <si>
    <t xml:space="preserve">Grupą docelową będą mieszkańcy  (15 osób) z gmin z powiatu tureckiego: Brudzew, Kawęczyn Dobra, Malanów, Przykona, Władysławów, Turek, z powiatu kolskiego – Kościelec oraz powiatu sieradzkiego – Goszczanów (woj. łódzkie). 
</t>
  </si>
  <si>
    <t xml:space="preserve">Operacja będzie polegała na organizacji wyjazdu studyjnego do Gospodarstwa Ostoja Natury oraz do Lokalnej Grupy Działania Zielony Pierścień na Lubelszczyźnie, w celu wymiany wiedzy na temat gospodarstwa regeneratywnego, krótkich łańcuchów dostaw oraz rozwoju lokalnego w oparciu o dobre praktyki promocji produktów i zasobów lokalnych. </t>
  </si>
  <si>
    <t xml:space="preserve">Celem operacji jest inspirowanie i inicjowanie działań wspierających rozwój partnerskiego podejścia na rzecz rozwoju lokalnego z uwzględnieniem potencjału ekonomicznego, społecznego i środowiskowego danego regionu, budowanie postaw przedsiębiorczych w szczególności wśród młodych kobiet, rolników, drobnych wytwórców i przedsiębiorców oraz przedstawicielek KGW. </t>
  </si>
  <si>
    <t>Nauka nie pójdzie w las</t>
  </si>
  <si>
    <t>II, III</t>
  </si>
  <si>
    <t xml:space="preserve">Grupę docelową projektu stanowić będą przedstawiciele kół gospodyń wiejskich, stowarzyszeń , zespołu ludowego, przedsiębiorcy, samorządowcy, rolnicy i ich rodziny,  którzy poza pracą zawodową realizują pasje kulturalno – społeczne szczególnie w organizacjach pozarządowych działających  na rzecz lokalnej społeczności. 
</t>
  </si>
  <si>
    <t xml:space="preserve">Operacja  polegać będzie na zorganizowaniu wyjazdu studyjnego na teren województwa warmińsko – mazurskiego. Poprzez realizację operacji uczestnicy wyjazdu pozyskają wiedzę i wymienią się doświadczeniami  w zakresie działań na rzecz rozwoju obszarów wiejskich i pozyskiwania środków z Programu Rozwoju Obszarów Wiejskich.  </t>
  </si>
  <si>
    <t xml:space="preserve">Celem operacji jest nawiązanie współpracy i wymiana doświadczeń z innymi podmiotami społecznymi, gospodarczymi i administracyjnymi o zbieżnych celach  i zadaniach działającymi na terenie województwa warmińsko – mazurskiego oraz wymiana wiedzy i  sposobu pozyskania  środków  finansowych na rozwój obszarów wiejskich. Realizacja operacji przyczyni się do wspierania rozwoju lokalnego , zdobycia dobrych praktyk i przeniesienia ich na teren naszej gminy. 
</t>
  </si>
  <si>
    <t>Wielkopolskę znamy - Warmię i Mazury poznamy - wyjazd studyjny</t>
  </si>
  <si>
    <t>Stowarzyszenie „Solidarni w Partnerstwie”</t>
  </si>
  <si>
    <t xml:space="preserve">Operacja skierowana jest do 40 osób z obszaru działania Stowarzyszenia, tj. z gmin: Golina, Grodziec, Rychwał, Rzgów, Stare Miasto i Tuliszków. Osoby te są odpowiedzialne za wdrażanie inicjatyw na rzecz rozwoju obszarów wiejskich. Będą to osoby reprezentujące różne sektory (społeczny, gospodarczy, publiczny) m.in. organy Stowarzyszenia, przedstawiciele organizacji pozarządowych działających na obszarze LGD, pracownicy biura Stowarzyszenia, przedsiębiorcy oraz członkowie Stowarzyszenia „Solidarni w Partnerstwie”, osoby zaangażowane w rozwój obszaru. </t>
  </si>
  <si>
    <t>Operacja polegała będzie na organizacji wyjazdu studyjnego na obszar działania LGD „Zielony Pierścień” dla 40 osób z obszaru działania Stowarzyszenia, tj. z gmin: Golina, Grodziec, Rychwał, Rzgów, Stare Miasto i Tuliszków, odpowiedzialnych za wdrażanie inicjatyw na rzecz rozwoju obszarów wiejskich.</t>
  </si>
  <si>
    <t>Wzrost wiedzy umożliwiający wdrożenie rozwiązań i dobrych praktyk na obszarze LGD Stowarzyszenia „Solidarni w Partnerstwie” u 40 osób odpowiedzialnych za wdrażanie inicjatyw  na rzecz rozwoju obszarów wiejskich poprzez organizację wyjazdu studyjnego na obszar działania LGD „Zielony Pierścień” oraz rozpowszechnianie  skutecznych praktyk  podczas organizowanych spotkań.</t>
  </si>
  <si>
    <t>Konkurs pn. Agro-Eko-Turystyczne "Zielone Lato" 2022</t>
  </si>
  <si>
    <t>Celem operacji jest podniesienie jakości usług poprzez wybranie i promocję najlepszych obiektów  turystyki wiejskiej województwa zachodniopomorskiego</t>
  </si>
  <si>
    <t xml:space="preserve">Operacja polega na zorganizowaniu i przeprowadzeniu konkursu promującego obiekty agroturystyczne i turystyczne województwa zachodniopomorskiego, w ramach którego zostaną przyznane nagrody finansowe laureatom konkursu. Realizowana operacja poprzez gromadzenie przykładów operacji realizowanego w ramach priorytetu PROW będzie miała zdecydowany wpływ na rozwój obszarów wiejskich. Podniesienie jakości usług w gospodarstwach agroturystycznych poprzez m.in. tworzenie profesjonalnej, specjalistycznej oferty agroturystycznej w zakresie edukacji przyczyni się do zwiększania rentowności gospodarstw i konkurencyjności wszystkich rodzajów rolnictwa we wszystkich regionach. </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</si>
  <si>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</si>
  <si>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Zachodniopomorski Ośrodek Doradztwa Rolniczego 
w Barzkowicach</t>
  </si>
  <si>
    <t>"Szkolenie z zakresu nowej perspektywy finansowej 2021-2027 
dla Lokalnych Grup Działania”</t>
  </si>
  <si>
    <t>Celem operacji jest przeprowadzenie  dwudniowego szkolenia mającego na celu usystematyzowanie wiedzy na temat nowej perspektywy finansowej. Sieciowanie lokalnych grup działania-wymiana doświadczenia.</t>
  </si>
  <si>
    <t>Szkolenie przyczyni się do poszerzenia wiedzy jego uczestników na temat nowej perspektywy finansowej. Szkolenie pozwoli na wypracowanie ujednoliconych procedur dla całego obszaru, co z kolei przyczyni się do polepszenia jakości stosowanych procedur w nowej perspektywie finansowej. Szkolenie pozwoli również na usystematyzowanie wiedzy posiadanej przez jego uczestników.</t>
  </si>
  <si>
    <t>osoby</t>
  </si>
  <si>
    <t xml:space="preserve">pracownicy i przedstawiciele lokalnych grup działania województwa zachodniopomorskiego. Osoby pracujące w biurze LGD jak i osoby funkcyjne LGD odpowiedzialne za przygotowanie Lokalnych Strategii Rozwoju. </t>
  </si>
  <si>
    <t>Dolnoodrzańska Inicjatywa Rozwoju Obszarów Wiejskich</t>
  </si>
  <si>
    <t>"PROWadząc przez obszary LGD Województwa Zachodniopomorskiego"                                     -  Film informacyjno – szkoleniowy "</t>
  </si>
  <si>
    <t>Głównym celem realizacji tej operacji – czyli produkcji filmu dot. korzyści wynikających z wdrażania podejścia LEADER w woj. Zachodniopomorskim - jest to próba dotarcia przez zachodniopomorskie LGD do potencjalnych i obecnie współpracujących z nimi przedstawicieli sektorów: społecznego, publicznego i gospodarczego, a także do innych przedstawicieli LGD – zarówno tych spoza woj. Zachodniopomorskiego, jak i tych spoza granic kraju (w ramach sieciowania). Dodatkowym celem operacji jest przekazywanie wiedzy nowych członków i partnerów oraz nowym kadrom LGD. Udostępnienie filmu osobom, które dopiero zaznajamiają się z ideą podejścia LEADER, w wydatny sposób może wpłynąć na lepsze zrozumienie sensu i idei funkcjonowania tego typu partnerstw</t>
  </si>
  <si>
    <t>Przedmiotem operacji jest realizacja krótkiego filmu animowanego w formie obrazkowej/animowanej z wykorzystaniem techniki visual thinking,  którego tematem                   w szczególności będzie : 
•	podejście LEADER w woj. zachodniopomorskim, 
•	ogólna charakterystyka LGD,
•	przykłady wybranych, ciekawych przedsięwzięć zrealizowanych w woj. zachodniopomorskiego przez LGD (dot. np. aktywizacji mieszkańców, wspierania rozwoju przedsiębiorczości, promocji wsi, wykorzystania potencjału ekonomicznego, społecznego i środowiskowego danego obszaru).</t>
  </si>
  <si>
    <t>liczba filmów/liczba wyświetleń</t>
  </si>
  <si>
    <t>1/6000</t>
  </si>
  <si>
    <t xml:space="preserve">Bezpośrednią grupę docelową operacji stanowić będą przedstawiciele Lokalnych Grup Działania z terenu województwa zachodniopomorskiego, tj. przedstawiciele wszystkich  LGD z terenu woj. (pracownicy biur, zarządy, członkowie Rady ) 
Pośrednią grupę docelową stanowić będą: członkowie LGD, aktualni i przyszli beneficjenci wszystkich  LGD , JST będące członkami LGD oraz przedstawiciele innych LGD krajowych oraz zagranicznych w ramach działań związanych z sieciowaniem i organizowaniem szkoleń. </t>
  </si>
  <si>
    <t>Lokalna Grupa Działania – „Powiatu Świdwińskiego”</t>
  </si>
  <si>
    <t>„Dobre praktyki Górnego Śląska”</t>
  </si>
  <si>
    <t xml:space="preserve">Celem operacji jest zwiększenie wiedzy na temat projektów, oddolnych inicjatyw które wpłynęły na rozwój gospodarczy obszaru województwa śląskiego wykorzystując naturalny potencjał , zasoby kulturowe, historyczne, lokalizacyjne, w szczególności tzw. operacji publicznych. </t>
  </si>
  <si>
    <t xml:space="preserve">Organizacja kilkudniowego wyjazdu studyjnego krajowego o charakterze edukacyjnym, podnoszącym wiedzę uczestników na temat Dobrych Praktyk, które są zgodne z obowiązującym prawem, powtarzalne realistyczne, mają znamiona innowacyjności. </t>
  </si>
  <si>
    <t>przedstawiciele lokalnych grup działania z województwa zachodniopomorskiego w szczególności pracownicy lub przedstawiciele Zarządu, Rady lub inni członkowie LGD.</t>
  </si>
  <si>
    <t>Stowarzyszenie "WIR" - 
Wiejska Inicjatywa Rozwoju</t>
  </si>
  <si>
    <t>Publikacja "Wyniki Porejestrowego Doświadczalnictwa Odmianowego na obszarze województwa zachodniopomorskiego w roku 2021"</t>
  </si>
  <si>
    <t>Celem operacji jest wydanie publikacji „Wyniki Porejestrowego Doświadczalnictwa Odmianowego na obszarze województwa zachodniopomorskiego w roku 2021”
dzięki której nastąpi zwiększenie udziału zainteresowanych stron we wdrażaniu inicjatyw na rzecz rozwoju obszarów wiejskich. Ponadto publikacja pozwoli na lepszy dobór odmian roślin uprawnych przez rolników oferowanych do sprzedaży i uprawy w województwie zachodniopomorskim.</t>
  </si>
  <si>
    <t>Przedmiotem operacji jest wydanie i rozpowszechnienie  publikacji pt. "Wyniki Doświadczeń Porejestrowego Doświadczalnictwa Odmianowego na obszarze województwa zachodniopomorskiego w roku 2021".</t>
  </si>
  <si>
    <t>liczba tytułów publikacji/ nakład publikacji</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</si>
  <si>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</si>
  <si>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</si>
  <si>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Konkurs AGROLIGA 2022 – etap wojewódzki</t>
  </si>
  <si>
    <t xml:space="preserve">Celem operacji jest 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</si>
  <si>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 xml:space="preserve">Przedmiotem operacji jest: 1)	Seminarium - operacja realizowana będzie poprzez konkurs połączony z seminarium podsumowującym – 1 gala podsumowująca, na którym wyłonieni będą Mistrzowie i Wicemistrzowie w kategorii Rolnicy i Firmy w województwie zachodniopomorskim.  
2)	Prasa - poprzez przekaz medialny, publikacje na portalach informacyjnych oraz opubli-kowanie relacji poseminaryjnej na łamach lokalnej prasy w województwie zachodniopo-morskim. 
3)	Konkurs – konkurs mający na celu wyłonienie Mistrzów i Wicemistrzów w kategorii Rol-nicy i Firmy Agroligi 2022
4)	Informacje i publikacje w internecie –będzie to wyraźny przekaz informacji dla zainteresowanych stron o możliwościach rozwoju, wdrażanych inicjatywach i projektach realizowanych na obszarach wiejskich. </t>
  </si>
  <si>
    <t>seminarium/prasa/konkurs/informacje i publikacje w internecie</t>
  </si>
  <si>
    <t>liczba uczestników seminarium/liczba artykułów/liczba uczestników konkursu/liczba informacji i publikacji w internecie</t>
  </si>
  <si>
    <t>80/1/12/3</t>
  </si>
  <si>
    <t>rolnicy, właściciele gospodarstw rolnych oraz przedstawiciele firm z otoczenia rolnictwa, mieszkańcy obszarów wiejskich, uczestnicy konkursu z lat ubiegłych, doradcy rolniczy, przedstawiciele władz wojewódzkich i samorządowych, przedstawiciele instytucji działających na rzecz rolnictwa, przedstawiciele mediów</t>
  </si>
  <si>
    <t>„Od eko rolnika”</t>
  </si>
  <si>
    <t>Celem operacji jest nawiązanie kontaktów bezpośrednich pomiędzy rolnikami, przetwórcami i innymi podmiotami działającymi w ramach obszarów wiejskich oraz ułatwianie wymiany wiedzy i doświadczeń pomiędzy nimi, w szczególności marketingu wytworzonych produktów i przedsiębiorczości rolników do zdobywania nowych konsumentów, w szczególności produktów sprzedawanych bezpośrednio w ramach RHD i MOL.</t>
  </si>
  <si>
    <t xml:space="preserve">Operacja będzie polegała na organizacji spotkania gromadzącego rolników, konsumentów i innych osób działających w ramach obszarów wiejskich. Spotkanie odbędzie się w gospodarstwie ekologicznym zrzeszonych w Stowarzyszeniu Ekoland. Zaprezentowane zostanie gospodarstwo, jego struktura, uprawy, rodzaj przetwórstwa, a także osiągnięcia, które przyczyniają się również do reklamy i marketingu. W drugiej części członkowie Stowarzyszenia (również rolnicy) omówią  obecne stosowane metody reklamy i marketingu na przykładzie innych gospodarstw. W tym Grupę na Facebooku „Od eko rolnika” prowadzoną przez Oddział Zachodniopomorski Stowarzyszenia Ekoland. Trzecia część to dyskusja i wymiana doświadczeń w tym zakresie. </t>
  </si>
  <si>
    <t>liczba spotkań/liczba uczestników spotkania</t>
  </si>
  <si>
    <t>mieszkańcy województwa zachodniopomorskiego w szczególności rolnicy ekologiczni, rolnicy oraz konsumenci</t>
  </si>
  <si>
    <t>Zachodniopomorski Oddział  Stowarzyszenia Producentów Żywności Metodami Ekologicznymi „EKOLAND”</t>
  </si>
  <si>
    <t>Konferencja: „Przyszłość gospodarstwa rolnego w dobie globalizacji"</t>
  </si>
  <si>
    <t xml:space="preserve">Celem operacji jest stworzenie platformy wymiany doświadczeń, poglądów oraz koncepcji ekonomicznych związanych z rozwojem agrobiznesu jak i innowacyjnymi rynkami rolnymi. Poruszona zostanie tematyka dotycząca zwiększenia udziału zainteresowanych stron we wdrażaniu inicjatyw na rzecz rozwoju obszarów wiejskich oraz poruszony zostanie istotny temat globalizacji. </t>
  </si>
  <si>
    <t>Przedmiotem operacji jest organizacja jednodniowej konferencji z panelem wykładów tematycznych</t>
  </si>
  <si>
    <t>tym rolnicy i mieszkańcy obszarów wiejskich oraz doradcy rolniczy z terenu województwa zachodniopomorskiego</t>
  </si>
  <si>
    <t>Konferencja: „Bezpieczeństwo finansowe i zdrowotne kobiet na wsi”</t>
  </si>
  <si>
    <t xml:space="preserve">Celem operacji jest  zwrócenie uwagi kobiet na potrzebę posiadania dodatkowego zabezpieczenia finansowego również po zakończeniu pracy zawodowej. Przekazanie informacji i wiedzy na temat bezpiecznego prowadzenia finansów oraz racjonalnego zdrowego trybu życia.  Konferencja na ten temat pozwoli na przekazanie i wymianę wiedzy pomiędzy podmiotami uczestniczącymi w rozwoju obszarów wiejskich </t>
  </si>
  <si>
    <t>przedstawicielki Izb Rolniczych reprezentujące gminy na terenach wiejskich, członkinie, delegatki rad powiatowych Zachodniopomorskiej Izby Rolniczej oraz Zarząd ZIR, osoby mieszkające na terenach wiejskich w województwie zachodniopomorskim, osoby pełnoletnie; pracownicy Izby Rolniczej i instytucji około rolniczych.</t>
  </si>
  <si>
    <t>Zachodniopomorska Izba Rolnicza</t>
  </si>
  <si>
    <t>Konferencja: „Wspólna Polityka Rolna po roku 2023 – szansa czy zagrożenie dla rolników województwa zachodniopomorskiego</t>
  </si>
  <si>
    <t>Celem operacji jest przekazanie informacji i wiedzy na temat WPR po 2023 roku 
w świetle nadchodzących zmian w przepisach. Operacja pozwoli na przekazanie i wymianę wiedzy pomiędzy podmiotami uczestniczącymi w rozwoju obszarów wiejskich – czyli pomiędzy uczestnikami konferencji. Konferencja będzie okazją do zapoznania się z potrzebami środowiska rolniczego, dla niektórych może być jedną z niewielu okazji, by wypowiedzieć się na forum, powiedzieć o problemach, z którymi, na co dzień się borykają i dowiedzieć się  na temat planowanych zmian.</t>
  </si>
  <si>
    <t>rolnicy z województwa zachodniopomorskiego, kobiety i mężczyźni, osoby mieszkające na terenach wiejskich, osoby pełnoletnie, pracownicy Izby Rolniczej i instytucji około rolniczych.</t>
  </si>
  <si>
    <t>Dni Ekologii w Szczecinie</t>
  </si>
  <si>
    <t>Celem operacji jest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t>
  </si>
  <si>
    <t>Przeprowadzenie warsztatów  w ramach Dni Ekologii, z licznym udziałem przedstawicieli różnych środowisk w tym wiejskich a zwłaszcza osób młodych, upowszechni znaczenie wspólnot jakimi są Koła Gospodyń Wiejskich w sposobie na aktywizacje osób mieszkających na wsiach.</t>
  </si>
  <si>
    <t>przedstawicielki kół gospodyń wiejskich, mieszkańcy obszarów wiejskich i odwiedzający wydarzenie</t>
  </si>
  <si>
    <t>Zarząd Okręgowy Polskiego Związku Łowieckiego w Szczecinie</t>
  </si>
  <si>
    <t>„Małe Przetwórstwo i Rolniczy Handel Detaliczny w woj. małopolskim -
 jak radzą sobie rolnicy w gospodarstwach górskich”</t>
  </si>
  <si>
    <t>Celem operacji jest usprawnienie ekologicznego systemu produkcji poprzez wymianę wiedzy i doświadczeń pomiędzy rolnikami z Południa, a rolnikami z Północy Polski oraz dążenie do zatrzymania tendencji spadkowej ilości gospodarstw ekologicznych.</t>
  </si>
  <si>
    <t xml:space="preserve">Organizacja kilkudniowego wyjazdu studyjnego krajowego o charakterze edukacyjnym, podnoszącym wiedzę uczestników na temat Małego Przetwórstwa i Rolniczego Handlu Detaliczny w woj. małopolskim. </t>
  </si>
  <si>
    <t xml:space="preserve">rolnicy z województwa zachodniopomorskiego, kobiety i mężczyźni, mieszkańcy terenów wiejskich, osoby pełnoletnie, pracownicy Izby Rolniczej </t>
  </si>
  <si>
    <t>"Organizacja cyklu warsztatów artystyczno-rękodzielniczych”</t>
  </si>
  <si>
    <t xml:space="preserve">Celem operacji jest aktywizacja mieszkańców gminy Drawno poprzez uczestnictwo w warsztatach artystyczno-rękodzielniczych i uczestnictwo podczas wystawy po warsztatowej dla rożnych grup wiekowych </t>
  </si>
  <si>
    <t>Organizacja zróżnicowanych tematycznie warsztatów artystyczno- rękodzielniczych w świetlicach wiejskich gminy.</t>
  </si>
  <si>
    <t>liczba warsztatów/liczba uczestników</t>
  </si>
  <si>
    <t>5/80</t>
  </si>
  <si>
    <t xml:space="preserve">mieszkańcy gminy Drawno i osoby odwiedzające obszar gminy . </t>
  </si>
  <si>
    <t>Gmina Drawno</t>
  </si>
  <si>
    <t>„Wspólne działanie lokalnej społeczności – Promocja polskich tradycji w czasie dożynek w miejscowości Czelin”</t>
  </si>
  <si>
    <t>Celem operacji jest aktywizacja mieszkańców wsi na rzecz podejmowania inicjatyw służących włączeniu społecznemu, w szczególności osób starszych, młodzieży, niepełnosprawnych, mniejszości narodowych i innych osób wykluczonych społecznie</t>
  </si>
  <si>
    <t xml:space="preserve">Przedmiotem operacji jest zorganizowanie stoisk wystawienniczych na imprezie plenerowej na których prowadzone będą działania promocyjne dotyczące obszarów wiejskich gminy.  W wyniku realizacji planowanej inicjatywy zaktywizowana zostanie lokalna społeczność, a także wzrośnie motywacja do dalszych działań na rzecz lokalnej społeczności. </t>
  </si>
  <si>
    <t>Stoisko wystawiennicze na imprezie plenerowej</t>
  </si>
  <si>
    <t>liczba stoisk wystawienniczych na imprezie plenerowej/szacowana liczba odwiedzających stoiska wystawiennicze na imprezie plenerowej</t>
  </si>
  <si>
    <t>4/300</t>
  </si>
  <si>
    <t xml:space="preserve">mieszkańcy gminy Mieszkowice i osoby odwiedzające obszar gminy . </t>
  </si>
  <si>
    <t>Gmina Mieszkowice</t>
  </si>
  <si>
    <t>"Innowacyjne sołectwa - innowacyjna wieś – II edycja 2022"</t>
  </si>
  <si>
    <t xml:space="preserve">Celem operacji jest zaangażowanie sołectw z terenu powiatu do działania na rzecz rozwoju lokalnej społeczności i podejmowania inicjatyw wpływających na rozwój obszarów wiejskich. </t>
  </si>
  <si>
    <t>Przedmiotem operacji jest organizacja konkursu skierowanego do sołectw i KGW z terenu powiatu koszalińskiego oraz stworzenie filmu promującego wieś jako miejsce które poszerzy ofertę zalet mieszkania poza miastem, a także alternatywę do rozwoju kariery zawodowej  oraz miejsca odpowiedniego do funkcjonowania w życiu codziennym.</t>
  </si>
  <si>
    <t>konkurs/film</t>
  </si>
  <si>
    <t>liczba konkursów/liczba uczestników konkursu/liczba filmów/liczba oglądających film</t>
  </si>
  <si>
    <t>1/20/1/5000</t>
  </si>
  <si>
    <t>mieszkańcy województwa zachodniopomorskiego w szczególności powiatu koszalińskiego</t>
  </si>
  <si>
    <t>Powiat Koszaliński</t>
  </si>
  <si>
    <t>„Polka innowacyjna i zielona modernizacja – kongres kobiet z obszarów wiejskich – LATO Z SYDONIĄ’</t>
  </si>
  <si>
    <t xml:space="preserve">Celem operacji jest zwiększenie  innowacyjnych działań na obszarach wiejskich  podejmowanych przez kobiety  i tworzenie nowych zielonych miejsc pracy powiązanych z promocją regionu i tradycją w woj. zachodniopomorskim </t>
  </si>
  <si>
    <t>Przedmiotem operacji jest przygotowanie, przeprowadzenie i promocja   kongresu składającego się z  trzech debat i warsztatów związanych z innowacyjnymi działaniami podejmowanymi przez kobiety na obszarach wiejskich i tworzeniu nowych zielonych miejsc pracy powiązanych z promocją regionu i tradycji dla kobiet z terenu woj. zachodniopomorskiego</t>
  </si>
  <si>
    <t>kongres/warsztaty</t>
  </si>
  <si>
    <t>liczba uczestników kongresu/liczba warsztatów/liczba uczestników warsztatów</t>
  </si>
  <si>
    <t>100/3/90</t>
  </si>
  <si>
    <t>osoby/szt./osoby</t>
  </si>
  <si>
    <t>kobiety z obszarów wiejskich województwa zachodniopomorskiego, przedstawicielki  ngo działających na rzecz rozwoju wsi, przedstawiciele jst, przedstawiciele uczelni wyższych, przedsiębiorcy, rolnicy.</t>
  </si>
  <si>
    <t>Gmina Marianowo</t>
  </si>
  <si>
    <t>„Ze splątanych korzeni” – cykl warsztatów rzemiosła i twórczości ludowej z wykorzystaniem natury na terenach wiejskich Gminy Kamień Pomorski</t>
  </si>
  <si>
    <t>Celem operacji jest rozwiązanie problemu wykluczenia społecznego związanego z miejscem zamieszkania - tereny wiejskie, dezintegracji społecznej, braku zainteresowania kontynuowaniem tradycji lokalnych, braku wspólnej tradycji działań grup, które działają na rzecz podtrzymywania tradycji współczesnej kultury ludowej.</t>
  </si>
  <si>
    <t>Przedmiotem operacji jest organizacja cyklu  warsztatów twórczości ludowej dla mieszkańców obszarów wiejskich Gminy Kamień Pomorski oraz wykonanie filmu dokumentującego i promującego przeprowadzone działania.</t>
  </si>
  <si>
    <t>warsztaty/film</t>
  </si>
  <si>
    <t>liczba warsztatów/liczba uczestników warsztatów/liczba odwiedzin w internecie</t>
  </si>
  <si>
    <t>7/490/5000</t>
  </si>
  <si>
    <t>mieszkańcy obszarów wiejskich gminy Kamień Pomorski</t>
  </si>
  <si>
    <t>Kamieński Dom Kultury w Kamieniu Pomorskim</t>
  </si>
  <si>
    <t>Konkurs kulinarny „Smaki Ryb Odrzańskich”</t>
  </si>
  <si>
    <t xml:space="preserve">Celem operacji jest aktywizacja i włączenie społeczne mieszkańców obszarów wiejskich powiatu. Operacja będzie służyła włączeniu społecznemu i ukierunkowaniu uczestników operacji na wzrost aktywności i podejmowanie inicjatyw ukazujących nowe możliwości życia i spędzania wolnego czasu. </t>
  </si>
  <si>
    <t>Przedmiotem operacji jest organizacja konkursu kulinarnego</t>
  </si>
  <si>
    <t>mieszkańcy obszarów wiejskich powiatu gryfińskiego</t>
  </si>
  <si>
    <t>Powiat Gryfiński</t>
  </si>
  <si>
    <t>„Gminny konkurs kulinarny – Przepis na sukces III edycja”</t>
  </si>
  <si>
    <t>Celem operacji jest wzmocnienie kapitału społecznego oraz wypromowanie dziedzictwa kulinarnego z obszaru gminy</t>
  </si>
  <si>
    <t>Przedmiotem operacji jest zorganizowanie konkursu kulinarnego skierowanego dla mieszkańców Gminy Świdwin, w którym udział wezmą kluby seniora oraz świetlice wiejskie z terenu Gminy Świdwin</t>
  </si>
  <si>
    <t>mieszkańcy obszarów wiejskich gminy Świdwin</t>
  </si>
  <si>
    <t>Gmina Świdwin</t>
  </si>
  <si>
    <t>„Wiejskie spotkania na wyspie Wolin w Sułominie”</t>
  </si>
  <si>
    <t>Celem operacji jest pobudzenie aktywności lokalnej, wymiana doświadczeń, pobudzenie aktywności gospodarczej poprzez m.in. ukazywanie potencjału lokalnych, prostych produktów oraz małej gastronomii</t>
  </si>
  <si>
    <t>Przedmiotem operacji jest organizacja warsztatów o charakterze edukacyjna proekologicznym, rzeźbiarstwa ludowego i kuchni regionalnej</t>
  </si>
  <si>
    <t>warsztaty/spot radiowy</t>
  </si>
  <si>
    <t>liczba warsztatów/liczba uczestników warsztatów/liczba spotów</t>
  </si>
  <si>
    <t>2/100/1</t>
  </si>
  <si>
    <t>mieszkańcy województwa zachodniopomorskiego, ludność z obszarów wiejskich</t>
  </si>
  <si>
    <t>Pro Consulting s.c. Dariusz Stępień, Joanna Stępień</t>
  </si>
  <si>
    <t>"Warsztaty tańca ludowego - Pyrzyce ruszają z obcasa"</t>
  </si>
  <si>
    <t>Celem operacji jest pielęgnowanie dziedzictwa kulturowego wsi w dziedzinie tańca ludowego.</t>
  </si>
  <si>
    <t xml:space="preserve">Przedmiotem operacji jest przeprowadzeniu w Pyrzyckim Domu Kultury trzydniowych warsztatów tańca ludowego dla społeczności lokalnej i członków polskich zespołów regionalnych. </t>
  </si>
  <si>
    <t>liczba warsztatów/liczba uczestników warsztatów</t>
  </si>
  <si>
    <t>1/140</t>
  </si>
  <si>
    <t xml:space="preserve">mieszkańcy obszarów wiejskich gminy Pyrzyce oraz członkowie ludowych zespołów regionalnych </t>
  </si>
  <si>
    <t>Pyrzycki Dom Kultury</t>
  </si>
  <si>
    <t>"Oszczędzam, nie marnuję, szanuję"</t>
  </si>
  <si>
    <t xml:space="preserve">Celem  operacji jest budowanie świadomości społecznej i upowszechnianie wiedzy na temat niemarnowania żywności i koncepcji Zero Waste (nie marnować). </t>
  </si>
  <si>
    <t>Przedmiotem operacji jest organizacja dwudniowego szkolenia dla grupy mieszkańców powiatu</t>
  </si>
  <si>
    <t>liczb szkoleń/liczba uczestników szkoleń</t>
  </si>
  <si>
    <t>mieszkańcy obszarów wiejskich powiatu świdwińskiego</t>
  </si>
  <si>
    <t>Powiat Świdwiński</t>
  </si>
  <si>
    <t>,</t>
  </si>
  <si>
    <t>Młodzi, innowacyjni, profesjonalni - nowe możliwości dla młodych rolników</t>
  </si>
  <si>
    <t xml:space="preserve">Celem operacji jest poszerzenie wiedzy oraz wymiana doświadczenia pomiędzy młodymi rolnikami, uczniami szkół rolniczych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
  </si>
  <si>
    <t xml:space="preserve">W ramach operacji przeprowadzone zostaną szkolenia z zakresu kooperacji rolników, przetwórstwa lokalnego, bezpośredniego łańcucha dostaw oraz rozwoju przedsiębiorczości na obszarach wiejskich. Dodatkowym punktem będą prezentacje w gospodarstwach, w trakcie których uczestnicy szkolenia będą mieli możliwość zapoznać się z działalnością lokalnego browaru, winnicy czy gospodarstwa skupiającego się na przetwórstwie mleka i sprzedaży bezpośredniej. </t>
  </si>
  <si>
    <t>szkolenie
wyjazd studyjny</t>
  </si>
  <si>
    <t xml:space="preserve">Liczba szkoleń                                                                                                                                  </t>
  </si>
  <si>
    <t xml:space="preserve">Grupa docelowa operacji będzie liczyć 200 osób podzielonych na pięć grup. Będą to uczniowie szkół rolniczych, rolnicy i domownicy rolników oraz członkowie organizacji pozarządowych zamieszkujący obszary wiejskie województw małopolskiego, śląskiego, opolskiego, dolnośląskiego i kujawsko-pomorskiego. Co najmniej połowę uczestników operacji będą stanowiły osoby w wieku od 16 do 35 r.ż. </t>
  </si>
  <si>
    <t>Produkty lokalne szansą na rozwój przedsiębiorczości inspirowanej dziedzictwem</t>
  </si>
  <si>
    <t xml:space="preserve">Upowszechnienie wiedzy oraz wymiana doświadczeń w zakresie realizacji inicjatyw na terenach wiejskich opartych na lokalnych zasobach (produktach tradycyjnych, zasobach przyrodniczych, historycznych czy kulturowych) wpływających na konkurencyjność tych terenów. </t>
  </si>
  <si>
    <t xml:space="preserve">Operacja polegać będzie na organizacji dwóch wyjazdów studyjnych związanych z produktami lokalnymi województwa małopolskiego i dolnośląskiego dla 60 osób oraz organizację konferencji pn. Produkt lokalny i turystyczny jako stymulant przedsiębiorczości i rozwoju obszarów wiejskich dla 100 osób z województwa lubelskiego, mazowieckiego, śląskiego oraz lubuskiego. Ponadto na zakończenie operacji wydany będzie biuletyn w ilości 300 sztuk który spowoduje podniesienie poziomu wiedzy i będzie podsumowaniem doświadczeń w zakresie nowych kierunków rozwoju obszarów wiejskich nabytych podczas realizacji operacji.                   </t>
  </si>
  <si>
    <t xml:space="preserve">Uczestnicy projektu reprezentować będą następujące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-przedstawicieli samorządów 
-oraz organizacji branżowych zrzeszających producentów produktów lokalnych i tradycyjnych, reprezentujących branże turystyczną.                                                                                            </t>
  </si>
  <si>
    <t>Lokalna Grupa Działania Ziemi Kraśnickiej</t>
  </si>
  <si>
    <t>Profesjonalizacja usług turystycznych na obszarach wiejskich</t>
  </si>
  <si>
    <t xml:space="preserve">Operacja będzie polegała na:
- przygotowaniu i organizacji 8 warsztatów, po 4 w każdym roku realizacji operacji.
- organizację konferencji w formie online podsumowującej warsztaty i realizację operacji. </t>
  </si>
  <si>
    <t>8</t>
  </si>
  <si>
    <t xml:space="preserve">Grupą docelową konferencji będą osoby pracujące w sektorze agroturystyki i turystyki wiejskiej (zarówno właściciele obiektów, jak i osoby zatrudnione), przedstawiciele LGD, Lokalnych Organizacji Turystycznych, samorządów oraz branży turystycznej. Natomiast w warsztatach wezmą udział osoby pracujące w sektorze agroturystyki i turystyki wiejskiej (zarówno właściciele obiektów, jak i osoby zatrudnione) oraz osoby zamierzające rozpocząć pracę w w/w sektorze. 
</t>
  </si>
  <si>
    <t>Wielkopolska Organizacja Turystyczna</t>
  </si>
  <si>
    <t>Konkurs Agroliga 2022/23 - etap wojewódzki III Edycja</t>
  </si>
  <si>
    <t>Celem operacji jest podniesienie jakości realizacji programu poprzez wzrost liczby osób poinformowanych o działaniach wspierających rozwój rolniczej i pozarolniczej działalności na obszarach wiejskich w ramach funduszy PROW na lata 2014-2020, innych funduszy oraz środków własnych.</t>
  </si>
  <si>
    <t>Podniesienie jakości realizacji programu poprzez wzrost liczby osób poinformowanych o działaniach wspierających rozwój rolniczej i pozarolniczej działalności na obszarach wiejskich w ramach funduszy PROW na lata 2014-2020, innych funduszy oraz środków własnych, poprzez przeprowadzenie wojewódzkich etapów konkursów Agroligii w pięciu województwach – podlaskim, mazowieckim, warmińsko-mazurskim, kujawsko-pomorskim i lubelskim w roku 2022 i 2023. Wyniki konkursu i informacje upowszechniające operacje zostaną zamieszczone w prasie i internecie na portalach informacyjnych i stronach www każdego partnera projektu. Nagrody w konkursie będą wręczone podczas wydarzeń organizowanych w każdym z Partnerskich Ośrodków Doradztwa Rolniczego.</t>
  </si>
  <si>
    <t>Uczestnikami w obydwu etapach konkursu są rolnicy i przedstawiciele Agro-przedsiębiorstw,– pochodzący z pięciu województw Łącznie w pięciu województwach wytypowanych zostanie 45 uczestników konkursów w każdym z dwóch etapów. 
Grupę docelową pozostałych form realizacji operacji, czyli artykułów w prasie, filmów, publikacji internetowych stanowią mieszkańcy obszarów wiejskich, zainteresowani tematyką rolniczą, w pięciu województwach: podlaskim, mazowieckiem, kujawsko-pomorskim, lubelskim i warmińsko-mazurskim.</t>
  </si>
  <si>
    <t>Podlaski Ośrodek Doradztwa Rolniczego w Szepietowie</t>
  </si>
  <si>
    <t>liczba filmów</t>
  </si>
  <si>
    <t>liczba informacji</t>
  </si>
  <si>
    <t>prasa</t>
  </si>
  <si>
    <t>liczba artykułów</t>
  </si>
  <si>
    <t>LEADER - perspektywy na przyszłość</t>
  </si>
  <si>
    <t>Wymiana doświadczeń związanych z wdrażaniem LSR 2014-2020 przez przedstawicieli wszystkich podmiotów zaangażowanych w obecnej perspektywie finansowej we wdrażanie podejścia LEADER</t>
  </si>
  <si>
    <t xml:space="preserve">Operacja polegać będzie na zebraniu przykładów dobrych praktyk związanych z wdrażaniem LSR finansowanych ze środków PROW 2014-2020 i rozpowszechnieniu ich poprzez publikację na:
- własnej stronie Internetowej wnioskodawcy www.pslgd.pl,
- wydanej w ramach operacji publikacji, oraz
- organizację konferencji „LEADER – perspektywy na przyszłość" połączonej z wyjazdami studyjnymi do beneficjentów wsparcia LGD
</t>
  </si>
  <si>
    <t xml:space="preserve">Liczba dobrych praktyk w internecie, </t>
  </si>
  <si>
    <t xml:space="preserve">Przedstawiciele wszystkich podmiotów zaangażowanych we wdrażanie podejścia LEADER:           - Komisji Europejskiej,
- Ministerstwa Rolnictwa i Rozwoju Wsi,
- Agencji Restrukturyzacji i Modernizacji Rolnictwa,
- KSOW,
- wszystkich samorządów wojewódzkich,
- lokalnych grup działania (LGD) z 16 województw,
- instytucji wspierających na poziomie krajowym i europejskim organizacje wiejskie.
</t>
  </si>
  <si>
    <t>Polska Sieć LGD-Federacja Regionalnych Sieci LGD</t>
  </si>
  <si>
    <t>Dziś i jutro RLKS - doświadczenia i wdrażanie</t>
  </si>
  <si>
    <t xml:space="preserve">Wypracowanie wzorców dokumentów i działań, które będą załącznikami do LSR w nowej perspektywie oraz nowych form polepszających wdrażanie strategii. Doświadczenia we wdrażaniu LSR wielofunduszowego jakie mają LGD w województwach kujawsko-pomorskich i podlaskich warto wykorzystać do opracowania szablonu do wykorzystania przez pozostałe LGDy. </t>
  </si>
  <si>
    <t xml:space="preserve">Operacja to forma wymiany doświadczeń poprzez spotkanie online partnerów operacji z LGDami, które wdrażały LSR wielofunduszowy w obecnej perspektywie i wyjazd studyjny do obszaru który będzie realizował wielofunduszowość w latach 2023-2027.
Przedmiotem będzie zebranie informacji oraz doświadczeń we wdrażaniu RLKS na obszarach wiejskich. Analiza dobrych praktyk oraz wspólne opracowanie działań i zapisów w nowych dokumentach LSR na lata 2023-2027.  </t>
  </si>
  <si>
    <t>spotkanie online</t>
  </si>
  <si>
    <t>Członkowie Zarządów oraz pracownicy biur LGDów biorących udział bezpośrednio w tworzeniu nowych podstaw do Lokalnych Strategii Rozwoju z województw zachodniopomorskiego, wielkopolskiego, śląskiego, lubuskiego, podkarpackiego. Przedstawiciele LGD z województw wdrażających RLKS w okresie programowania 2014-2020.</t>
  </si>
  <si>
    <t>Stowarzyszenie Lider Pojezierza</t>
  </si>
  <si>
    <t>Moja SMART wieś. WIZJE i INICJATYWY</t>
  </si>
  <si>
    <t xml:space="preserve">Identyfikacja innowacji społecznych i cyfrowych na obszarach wiejskich w formie opisu stanu faktycznego (z pogłębionym uwzględnieniem wizji oraz inicjatyw wdrażania tej koncepcji w przyszłości),
Zwiększenie zainteresowania koncepcją smart villages wśród jednostek wprowadzających innowacje,
Upowszechnianie i promocja smart villages wśród mieszkańców obszarów wiejskich,
Zaprezentowanie wizji i inicjatyw dotyczących smart villages w formie elektronicznej.
</t>
  </si>
  <si>
    <t>Operacja polega na organizacji konkursu, w którym zostaną przyznane nagrody finansowe w 2 częściach WIZJE i INICJATYWY oraz identyfikacji smart inicjatyw (opis stanu faktycznego) i wizji i koncepcji wdrażania tej koncepcji w przyszłości</t>
  </si>
  <si>
    <t xml:space="preserve">Konkurs skierowany jest do osób i podmiotów zaangażowanych w problematykę obszarów wiejskich w Polsce. W gali wręczenia nagród wezmą udział laureaci konkursu wraz z osobami towarzyszącymi, osoby, którym bliskie są problemy obszarów wiejskich, zaproszeni goście zainteresowani tematyką konkursu jak mieszkańcy wsi, liderzy lokalni, władze samorządowe jak również ministerstwa, organy UE, czy naukowcy.
</t>
  </si>
  <si>
    <t>Instytut Rozwoju Wsi i Rolnictwa PAN</t>
  </si>
  <si>
    <t>liczba nagród</t>
  </si>
  <si>
    <t>gala wręczenia nagród</t>
  </si>
  <si>
    <t>Możliwości i bariery wykorzystania wapnowania gleb do poprawy efektywności ekonomicznej produkcji rolnej oraz ograniczania eutrofizacji wód powierzchniowych</t>
  </si>
  <si>
    <t xml:space="preserve">Głównym celem operacji jest określenie czynników, jakie wpływają na niedostateczny poziom stosowania przez rolników nawozów wapniowych w uprawach rolnych. </t>
  </si>
  <si>
    <t xml:space="preserve">badanie/ ekspertyza </t>
  </si>
  <si>
    <t>Liczba badań/liczba ekspertyz</t>
  </si>
  <si>
    <t>2/2</t>
  </si>
  <si>
    <t>Uniwersytet Rolniczy im. Hugona Kołłątaja w Krakowie</t>
  </si>
  <si>
    <t>seminarium online</t>
  </si>
  <si>
    <t>liczba seminariów/liczba uczestników</t>
  </si>
  <si>
    <t>1/100</t>
  </si>
  <si>
    <t>Z nami nauczysz produkcji popularnych polskich wędlin, podstaw wędzenia
i parzenia</t>
  </si>
  <si>
    <t xml:space="preserve">Głównym celem operacji jest wyprodukowanie cyklu 7 filmów dotyczących przygotowania tradycyjnych wędlin, dzięki czemu zwiększy się przedsiębiorczość rolników w tym zakresie, a tym samym ich dochód, staną się bardziej konkurencyjni na rynku, dodatkowo zwiększą swoją wiedzę i ograniczą błędy w produkcji popularnych wędlin. </t>
  </si>
  <si>
    <t>Operacja będzie polegała na: przygotowaniu cykl 7 filmów przedstawiających receptury najbardziej znanych wędlin w Polsce. Filmy mają pomóc i przestrzec przetwórców-mieszkańców obszarów wiejskich przed popełnianiem najczęstszych błędów w procesie produkcji oraz przedstawić wymogi związane z bezpieczeństwem żywności. Filmy zostaną zamieszczone i rozpromowane na profilu youtube a także przesłane do wojewódzkich ODR-ów oraz wszystkich szkół podległych Ministerstwu Rolnictwa. Dodatkowo w trakcie trwania operacji przetwórcy przez 2 miesiące będą mogli zadawać pytania ekspertom, wszystkie pytania i odpowiedzi zostaną opublikowane na stronie www.srw.org.pl</t>
  </si>
  <si>
    <t xml:space="preserve">Informacje i publikacje w internecie </t>
  </si>
  <si>
    <t>Mieszkańcy obszarów wiejskich, w tym:   osoby zainteresowane samodzielną produkcją wędlin
młodzież ze szkół rolniczych podległych Ministerstwu Rolnictwa</t>
  </si>
  <si>
    <t>nd</t>
  </si>
  <si>
    <t xml:space="preserve">Stowarzyszenie Rzeźników i Wędliniarzy RP </t>
  </si>
  <si>
    <t>Ochrona zasobów wodnych i racjonalne gospodarowanie wodą w rolnictwie w kontekście zmian klimatu</t>
  </si>
  <si>
    <t>Celem projektu jest zwiększenie udziału młodych rolników we wdrażaniu inicjatyw na rzecz rozwoju rolnictwa zrównoważonego oraz podnoszenie wiedzy i świadomości uczniów i nauczycieli ze szkól rolniczych z zakresu racjonalnego gospodarowania wodą w rolnictwie, w szczególności zwiększenie jej dostępności, ograniczania zanieczyszczeń pochodzących ze źródeł rolniczych oraz promowanie działań mitygujących i adaptujących do zmian klimatu.</t>
  </si>
  <si>
    <t xml:space="preserve">Operacja będzie polegała na:
‒opracowaniu i wydaniu publikacji
‒organizacji i przeprowadzeniu konferencji dla nauczycieli szkół rolniczych 
‒zorganizowaniu i przeprowadzenie konkursu filmowego dla uczniów szkół rolniczych
‒organizacji i przeprowadzeniu szkolenia wyjazdowego dla uczniów szkół rolniczych  </t>
  </si>
  <si>
    <t xml:space="preserve"> szkolenie       </t>
  </si>
  <si>
    <t xml:space="preserve"> szkolenie                 </t>
  </si>
  <si>
    <t xml:space="preserve"> 1) Nauczyciele szkół rolniczych 2) uczniowie szkół rolniczych 3) Pośredni odbiorcy: wszystkie szkoły rolnicze, a także rodziny uczniów, prowadzące gospodarstwa rodzinne, ponadto doradcy rolni korzystający z materiałów edukacyjnych Fundacji, rolnicy,  studenci i wszystkie osoby zainteresowane powyższą tematyką. </t>
  </si>
  <si>
    <t xml:space="preserve">Fundacja na rzecz Rozwoju Polskiego Rolnictwa </t>
  </si>
  <si>
    <t>Liczba uczestników  konferencji</t>
  </si>
  <si>
    <t>liczba   publikacji</t>
  </si>
  <si>
    <t>Zrównoważona gospodarka surowcami biogenicznymi i wodą w nowoczesnym rolnictwie – mini serial edukacyjny</t>
  </si>
  <si>
    <t xml:space="preserve">Celem operacji jest stworzenie ogólnie dostępnego oraz atrakcyjnego w odbiorze materiału edukacyjnego – 2-odcinkowy mini serial, którego tematyka obejmie zakresem dwa istotne problemy współczesnego rolnictwa w Polsce. Pierwszy odcinek skupiony zostanie na kwestiach dotyczących możliwości pozyskiwania oraz wykorzystania nowych bio-materiałów w charakterze źródeł substancji odżywczych przy żywieniu roślin. Drugi odniesie się do zrównoważonego gospodarowania zasobami wody z szczególnym naciskiem na implementację rozwiązań zakładających odzysk tego zasobu ze źródeł odnawialnych. Emisja materiału w przewidywanej formie skierowana zostanie do młodych rolników, chcących dostosować prowadzoną działalność do rekomendacji wpisujących się w agendę Zielonego Ładu.   </t>
  </si>
  <si>
    <t>Operacja polegać będzie na: przygotowaniu 2-odcinkowego serialu edukacyjnego pod tytułem „Zrównoważona gospodarka surowcami biogenicznymi i wodą w nowoczesnym rolnictwie”. Serial składał będzie się z dwóch tematycznych odcinków: odc. 1 – „Bio surowce w zrównoważonym żywieniu roślin”; odc. 2 – „Woda w ujęciu gospodarki o obiegu zamkniętym”. Serial wyemitowany zostanie za pośrednictwem popularnych platform internetowych: Facebook Video oraz YouTube oraz promowany będzie z uwzględnieniem wyselekcjonowanej grupy docelowej (rolnicy oraz producenci żywności).</t>
  </si>
  <si>
    <t xml:space="preserve">Operacja skierowana zostanie do grupy pracującej w sektorze rolnictwa, z szczególnym nastawieniem na ludzi młodych: osoby prowadzące działalność, bądź pracujące w gospodarstwach zajmujących się uprawą roślin polowych, ogrodniczych, sadowniczych i szklarniowych a także hodowców zwierząt wykazujących duże zapotrzebowanie na korzystanie z zasobów wody. </t>
  </si>
  <si>
    <t xml:space="preserve">GreenBack spółka z ograniczoną odpowiedzialnością </t>
  </si>
  <si>
    <t>„Lekarz Roślin - Dr Pest. Nowoczesna ochrona roślin – badania i praktyka”</t>
  </si>
  <si>
    <t xml:space="preserve">Głównym celem operacji jest komplementarne podejście do zagadnienia ochrony roślin poprzez opracowanie kompendium, przedstawiającego szeroko pojęte formy ochrony roślin w oparciu o najnowocześniejsze osiągnięcia naukowe współczesnej agronomii i jego uzupełnienie poprzez upowszechnienie praktycznej wiedzy z zakresu problematyki stosowania środków ochrony roślin w aspekcie bezpieczeństwa żywności i środowiska naturalnego, która może być zastosowana w praktyce rolniczej przez studentów i uczniów kształcących się na kierunkach rolniczych i środowiskowych. 
</t>
  </si>
  <si>
    <t>Operacja będzie polegać na: przygotowaniu broszury edukacyjnej w formie pigułki informacyjnej w wydaniu 1000 egzemplarzy pt. „Kompendium Lekarz Roślin - Dr Pest”, a następnie na jej promocji w ramach cyklu szkoleń połączonych z warsztatami laboratoryjnymi  „Lekarz Roślin - Dr Pest. Nowoczesna ochrona roślin – badania i praktyka” skierowanych do uczniów szkół rolniczych i studentów uczelni wyższych z 4 województw (podlaskiego, mazowieckiego, pomorskiego i warmińsko-mazurskiego) z zakresu szeroko pojmowanej ochrony roślin w aspekcie bezpieczeństwa żywności i środowiska naturalnego z uwzględnieniem owadów pożytecznych.</t>
  </si>
  <si>
    <t xml:space="preserve">publikacja     </t>
  </si>
  <si>
    <t xml:space="preserve"> liczba tytułów          </t>
  </si>
  <si>
    <t xml:space="preserve">szt.                                     </t>
  </si>
  <si>
    <t xml:space="preserve">Grupę docelową stanowią uczniowie szkół rolniczych i studenci uczelni wyższych przyuczający się w zawodach rolniczych i przyrodniczych, młodzi rolnicy z 4 województw: podlaskiego, mazowieckiego, warmińsko-mazurskiego i pomorskiego. Co najmniej połowę grupy docelowej będą stanowić osoby do 35 roku życia mieszkające na obszarach wiejskich. </t>
  </si>
  <si>
    <t xml:space="preserve">Instytut Ochrony Roślin - Państwowy Instytut Badawczy </t>
  </si>
  <si>
    <t>liczba szkoleń z warsztatami / liczba uczestników</t>
  </si>
  <si>
    <t>5/100</t>
  </si>
  <si>
    <t>szt./os.</t>
  </si>
  <si>
    <t>Rola owadów zapylających w zachowaniu bioróżnorodności przyrodniczej obszarów wiejskich</t>
  </si>
  <si>
    <t>Celem operacji jest przede wszystkim upowszechnienie wśród mieszkańców obszarów wiejskich wiedzy z zakresu znaczenia owadów zapylających dla środowiska naturalnego i człowieka oraz możliwości podejmowania przez społeczność lokalną konkretnych działań chroniących te zwierzęta. Autorzy poprzez warsztaty w Kołach Gospodyń Wiejskich zamierzają dotrzeć do grupy  aktywnych mieszkańców obszarów wiejskich, którzy uzyskaną wiedzę i umiejętności przekażą społeczności lokalnej. Szkolenia nie tylko przyczynią się do pogłębienia wiedzy o ekosystemach obszarów wiejskich i ich ochronie oraz zwiększą zainteresowanie mieszkańców zagadnieniem ich zrównoważonego rozwoju ale przede wszystkim będą motywacją do podjęcia działań mających na celu stworzenie odpowiednich warunków umożliwiających bytowanie owadom zapylającym.</t>
  </si>
  <si>
    <t>Operacja będzie polegała na: przeprowadzeniu cyklu warsztatów dotyczących znaczenia owadów zapylających dla zachowania bioróżnorodności przyrodniczej oraz wysokości i jakości plonów. Warsztaty skierowane do rolników i członków Kół Gospodyń Wiejskich przeprowadzone zostaną na obszarach wiejskich czterech województw - lubelskiego, łódzkiego, mazowieckiego i podlaskiego.  W ramach realizacji projektu zostanie również opracowana i wydana broszura informacyjna dotycząca znaczenia owadów zapylających oraz działań, które mogą być podejmowana w celu ich ochrony.</t>
  </si>
  <si>
    <t xml:space="preserve">szkolenie/warsztat                     </t>
  </si>
  <si>
    <t xml:space="preserve"> liczba szkoleń-warsztatów/liczba uczestników</t>
  </si>
  <si>
    <t>40 /400</t>
  </si>
  <si>
    <t xml:space="preserve">szt./os.                      </t>
  </si>
  <si>
    <t xml:space="preserve">Docelową grupę operacji stanowić będą mieszkańcy obszarów wiejskich z 4 województw, tj.: lubelskiego, łódzkiego, mazowieckiego i podlaskiego.
Warsztaty zostaną przeprowadzone wśród osób związanych z Kołami Gospodyń Wiejskich. </t>
  </si>
  <si>
    <t xml:space="preserve">Szkoła Główna Gospodarstwa Wiejskiego w Warszawie </t>
  </si>
  <si>
    <t xml:space="preserve"> liczba tytułów</t>
  </si>
  <si>
    <t>Gospodarstwo edukacyjne – innowacyjna forma przedsiębiorczości na obszarach wiejskich</t>
  </si>
  <si>
    <t>Celem głównym operacji jest: transfer specjalistycznej wiedzy z zakresu prowadzenia edukacji grup szkolnych w obiektach turystyki wiejskiej, bazującej na zasobach rolniczych polskiej wsi, do osób prowadzących lub zamierzających prowadzić działalność turystyczną na obszarach wiejskich, zainteresowanych prowadzeniem działalności edukacyjnej w formie gospodarstwa edukacyjnego, a także osób zaangażowanych w działania na rzecz rozwoju obszarów wiejskich</t>
  </si>
  <si>
    <t xml:space="preserve">Operacja będzie polegała na: przeprowadzeniu badań ilościowych – ankieta (CAWI) wśród nauczycieli oraz gospodarstw edukacyjnych; realizacji szkoleń stacjonarnych przekazujących podstawowe informacje na temat działalności gospodarstw edukacyjnych; realizacja szkolenia online nt. projektowania programów edukacyjnych; realizacja spotkania szkoleniowo-informacyjnego online nt. przepisów prawnych; realizacja szkolenia pedagogicznego online; realizacja szkolenia online nt. marketingu w gospodarstwie edukacyjnym; realizacja szkolenia online nt. możliwości prowadzenia gospodarstwa edukacyjnego w formie organizacji pozarządowej; realizacja wyjazdów studyjnych prezentujących dobre praktyki w działalności gospodarstw edukacyjnych; przeprowadzenie badań jakościowych z nauczycielami oraz właścicielami gospodarstw; realizacja spotkania szkoleniowo-informacyjnego online;  realizacja konferencji online połączonej z debatą i warsztatami online, publikacja. </t>
  </si>
  <si>
    <t xml:space="preserve"> badania</t>
  </si>
  <si>
    <t>liczba badań</t>
  </si>
  <si>
    <t xml:space="preserve">Grupę docelową operacji stanowią: 
a) osoby prowadzące lub zamierzające prowadzić działalność turystyczną na obszarach wiejskich, zainteresowane prowadzeniem działalności edukacyjnej w formie gospodarstwa edukacyjnego, a także osoby zaangażowane w działania na rzecz rozwoju obszarów wiejskich (z terenu województw: kujawsko-pomorskiego, lubuskiego, opolskiego i zachodniopomorskiego);
b) nauczyciele-wychowawcy: grup przedszkolnych,  klas I-III szkoły podstawowej, klas IV-VIII szkoły podstawowej, klas liceum/technikum z pięciu województw (kujawsko-pomorskie, lubuskie, opolskie, zachodniopomorskie i dolnośląskie).
c) właściciele gospodarstw edukacyjnych z województw: kujawsko-pomorskie, lubuskie, opolskie, zachodniopomorskie i dolnośląskie.
d) osoby zaangażowane w działania na rzecz rozwoju obszarów wiejskich.
</t>
  </si>
  <si>
    <t xml:space="preserve">Kujawsko-Pomorski Ośrodek Doradztwa Rolniczego 
w Minikowie
</t>
  </si>
  <si>
    <t>szkolenia stacjonarne</t>
  </si>
  <si>
    <t>liczba szkoleń stacjonarnych/liczba uczestników</t>
  </si>
  <si>
    <t>4/64</t>
  </si>
  <si>
    <t>szkolenia online</t>
  </si>
  <si>
    <t>liczba szkoleń online/ liczba uczestników</t>
  </si>
  <si>
    <t>liczba wyjazdów/ liczba uczestników</t>
  </si>
  <si>
    <t>2/68</t>
  </si>
  <si>
    <t>konferencja online</t>
  </si>
  <si>
    <t>liczba konferencji/ liczba uczestników</t>
  </si>
  <si>
    <t>Instytucjonalny wymiar zrównoważonego rozwoju obszarów wiejskich w Polsce</t>
  </si>
  <si>
    <t xml:space="preserve">Głównym celem planowanych badań jest rozpoznanie roli wybranych instytucji w procesie realizacji zadań rozwoju lokalnego w kontekście koncepcji zrównoważonego rozwoju obszarów wiejskich w Polsce. </t>
  </si>
  <si>
    <t xml:space="preserve">Operacja będzie polegała na opracowaniu i realizacji badania oraz na jego podstawie publikacji. </t>
  </si>
  <si>
    <t>badania</t>
  </si>
  <si>
    <t xml:space="preserve"> liczba badań</t>
  </si>
  <si>
    <t xml:space="preserve">Regionalne serowanie – promocja produktów 
i integracja  sektora  przetwórstwa mleka
</t>
  </si>
  <si>
    <t>Celem głównym operacji jest przekazanie wiedzy z zakresu produkcji, przetwórstwa i sprzedaży żywności na niewielką skalę i wprowadzania jej na rynek w krótkich łańcuchach żywności oraz podjęcie działań zmierzających do wyznaczenia kierunków rozwoju gospodarstw rolnych  poprzez aktywne uczestnictwo rolników w rozpoczęciu działalności przetwórczej i wdrażaniu inicjatyw na rzecz tego rozwoju.</t>
  </si>
  <si>
    <t xml:space="preserve">Liczba warsztatów/ Liczba uczestników                        </t>
  </si>
  <si>
    <t xml:space="preserve">szt./osoba
</t>
  </si>
  <si>
    <t>Mieszkańcy obszarów wiejskich z terenu województw: mazowieckiego, lubelskiego, łódzkiego i kujawsko-pomorskiego, w tym rolnicy właściciele małych,  na pograniczu rentowności gospodarstw rolnych o profilu hodowli bydła mlecznego lub będący w trakcie przygotowań do założenia działalności związanej z przetwórstwem mleka, producenci serów prowadzący działalność rolniczą w ramach RHD, MOL związanych z branżą serowarską oraz doradcy rolni, obsługujący gospodarstwa z produkcją bydła mlecznego.</t>
  </si>
  <si>
    <t xml:space="preserve">Mazowiecki Ośrodek Doradztwa Rolniczego z siedzibą w Warszawie </t>
  </si>
  <si>
    <t>Liczba wyjazdów studyjnych krajowych /Liczba uczestników</t>
  </si>
  <si>
    <t>1/36</t>
  </si>
  <si>
    <t>Warsztaty z klimatem</t>
  </si>
  <si>
    <t>Operacja będzie polegała na przeprowadzeniu 12 warsztatów  dla dzieci z terenów wiejskich w wieku 6-10 lat z klas I – III szkół podstawowych,  których celem będzie kształtowanie postaw proekologicznych i wzmacnianie świadomości ekologicznej, bioróżnorodności i rolnictwa, w tym szczególnie rolnictwa ekologicznego.</t>
  </si>
  <si>
    <t xml:space="preserve">Liczba warsztatów/ liczba uczestników
                                                                                                                                                                 </t>
  </si>
  <si>
    <t>12/180</t>
  </si>
  <si>
    <t xml:space="preserve">Dzieci w wieku 6-10 lat z terenów wiejskich z klas I-III szkół podstawowych, zamieszkałe na terenie  województw: mazowieckiego, zachodniopomorskiego, wielkopolskiego i kujawsko-pomorskiego. </t>
  </si>
  <si>
    <t xml:space="preserve">Fundacja Europejski Fundusz Rozwoju Wsi Polskiej - Counterpart Fund
</t>
  </si>
  <si>
    <t>Przetwórstwo na małą skalę szansą dla niewielkich producentów rolnych z regionu wschodniej Polski</t>
  </si>
  <si>
    <t>Celem operacji jest przeszkolenie mieszkańców obszarów wiejskich w zakresie przetwarzania i sprzedaży surowców rolnych w ramach sprzedaży bezpośredniej, RHD, MLO oraz skracania łańcucha dostaw, w celu podniesienia świadomości i wiedzy rolników oraz producentów żywności w wymienionym zakresie.</t>
  </si>
  <si>
    <t>W ramach operacji zostaną zrealizowane:
• 2 warsztaty z przetwórstwa surowców rolnych (w tym mięsa, mleka, zbóż), polegające na kształceniu praktycznym uczestników z przetwarzania surowców rolnych na produkty gotowe, oraz zajęcia merytoryczne na temat skracania łańcucha dostaw, promowania działalności rolniczych polegających na sprzedaży bezpośredniej konsumentom finalnym w tym działalność rolnicza RHD, MLO, dostawy bezpośrednie i sprzedaż bezpośrednia oraz znakowanie produktów żywnościowych i  
• 2 wyjazdy studyjne krajowe do obiektów specjalizujących się w wytwarzaniu i sprzedaży serów podpuszczkowych oraz wytwarzaniu i sprzedaży wyrobów mięsnych, gdzie uczestnicy będą mogli wymienić swoje doświadczenia związane ze sprzedażą bezpośrednią.</t>
  </si>
  <si>
    <t xml:space="preserve"> 2/40</t>
  </si>
  <si>
    <t xml:space="preserve">Producenci żywności w tym prowadzący działalność rolniczą w zakresie RHD, MLO, mieszkańcy obszarów wiejskich, doradcy rolni  z terenu województw: podlaskiego, lubelskiego, świętokrzyskiego i podkarpackiego.
 </t>
  </si>
  <si>
    <t xml:space="preserve">Podlaski Ośrodek Doradztwa Rolniczego 
w Szepietowie
</t>
  </si>
  <si>
    <t xml:space="preserve"> Liczba wyjazdów studyjnych krajowych /Liczba uczestników</t>
  </si>
  <si>
    <t>ABC tworzenia, pisania i realizacji projektów</t>
  </si>
  <si>
    <t>Wzmocnienie potencjału rozwoju kobiet z obszarów wiejskich dla rozwoju lokalnej społeczności wiejskiej; nabycie przez członków kół gospodyń wiejskich i innych organizacji pozarządowych umiejętności myślenia projektowego, pisania wniosków i pozyskiwania funduszy oraz wiedzy dotyczącej identyfikacji potencjału lokalnej społeczności w kierunku tworzenia strategii promocji produktu lokalnego.</t>
  </si>
  <si>
    <t>W ramach operacji przeprowadzonych zostanie 8 szkoleń dla kobiet z obszarów wiejskich z zakresu myślenia projektowego, pisania wniosków i pozyskiwania funduszy oraz identyfikacji potencjału lokalnej społeczności i tworzenia strategii promocji produktu.</t>
  </si>
  <si>
    <t>Liczba szkoleń/ liczba uczestników</t>
  </si>
  <si>
    <t>8/200</t>
  </si>
  <si>
    <t>Kobiety mieszkające na terenach wiejskich, działające w kołach gospodyń wiejskich lub innych organizacjach pozarządowych z obszaru 8 województw: podlaskiego, mazowieckiego, zachodniopomorskiego, wielkopolskiego, warmińsko-mazurskiego, pomorskiego, kujawsko-pomorskiego i dolnośląskiego.</t>
  </si>
  <si>
    <t>Fundacja Europejski Fundusz Rozwoju Wsi Polskiej – Counterpart Fund</t>
  </si>
  <si>
    <t xml:space="preserve">Z rasami rodzimymi szlakiem Wisły od gór do morza </t>
  </si>
  <si>
    <t>Celem głównym operacji jest rozwój regionalnej oferty turystyczno – kulinarnej, w oparciu o rodzime rasy zwierząt, prezentujące  lokalne dziedzictwo hodowlane i potencjał przetwórczy. Dzięki poprawie wśród uczestników świadomości dotyczącej znaczenia produktu lokalnego i regionalnego pochodzącego od ras rodzimych oraz certyfikacji żywności podniesiona zostanie atrakcyjność obszarów wiejskich poprzez wykorzystanie ich ogromnego bogactwa przyrodniczego, kulturowego oraz kulinarnego.</t>
  </si>
  <si>
    <t>W ramach operacji zostanie przeprowadzonych: 16 warsztatów edukacyjno-kulinarnych nt. efektywnego wykorzystania w lokalnej turystyce i gastronomii potencjału hodowlanego ras rodzimych, 1 dwudniowa ogólnopolska konferencja  podsumowująca zrealizowane warsztaty połączona z prezentacją produktów lokalnych pochodzących z regionów objętych operacją oraz zostanie opracowana i wydana publikacji pt. „Dziedzictwo kulinarne polskich ras rodzimych”.</t>
  </si>
  <si>
    <t xml:space="preserve">Liczba warsztatów/liczba uczestników
</t>
  </si>
  <si>
    <t xml:space="preserve">16/240
</t>
  </si>
  <si>
    <t>rolnicy, przedstawiciele/-ki kół gospodyń wiejskich, gastronomi, stowarzyszeń, jednostek samorządowych, nauki, przedsiębiorcy z terenu 8 województw na szlaku Wisły: śląskiego, małopolskiego, podkarpackiego, świętokrzyskiego, lubelskiego, mazowieckiego, kujawsko-pomorskiego oraz pomorskiego.</t>
  </si>
  <si>
    <t>Instytut Zootechniki - Państwowy Instytut Badawczy</t>
  </si>
  <si>
    <t>Liczba konferencji/liczba uczestników</t>
  </si>
  <si>
    <t>Identyfikacja i promocja żywności wysokiej jakości szansą dla lokalnych producentów</t>
  </si>
  <si>
    <t>Celem operacji jest identyfikacja potencjału poszczególnych regionów - województw reprezentowanych w projekcie w zakresie stworzenia skutecznej strategii promocji i zaplanowania rozwoju lokalnego z uwzględnieniem potencjału produktu lokalnego w obszarze produkcji żywności wysokiej jakości, przekazanie wiedzy i informacji lokalnym producentom i innym podmiotom uczestniczącym w rozwoju obszarów wiejskich w obszarze możliwości certyfikacji oraz efektywnej, skoordynowanej promocji takiej żywności jako elementu działań na rzecz szybkiego i harmonijnego rozwoju.</t>
  </si>
  <si>
    <t>W ramach operacji zostanie zrealizowanych:
 • 8 jednodniowych warsztatów, na których dokonana zostanie identyfikacja i analiza lokalnych rynków agro oraz potencjału lokalnych społeczności w zakresie produkcji żywności wysokiej jakości i możliwości jej certyfikacji, przeanalizowane zostaną możliwości stworzenia strategii promocji lokalnych produktów;
• trzydniowa konferencja z udziałem uczestników warsztatów oraz ekspertów reprezentujących podmioty i instytucje zajmujące się szeroko pojętym wsparciem sektora rolnego mająca na celu zapoznanie uczestników operacji z możliwościami i zasadami certyfikacji produkcji żywności wysokiej jakości zarówno w ramach krajowych systemów/certyfikatów jakości jak i certyfikatów funkcjonujących w UE.</t>
  </si>
  <si>
    <t>8/160</t>
  </si>
  <si>
    <t>rolnicy, doradcy, przedsiębiorcy rolni, przedstawiciele samorządu terytorialnego, instytucji wsparcia rolnictwa oraz nauki z 4 województw: kujawsko-pomorskiego, lubelskiego, podkarpackiego oraz wielkopolskiego.</t>
  </si>
  <si>
    <t>Ogólnopolskie Stowarzyszenie Przetwórców i Producentów Produktów Ekologicznych "POLSKA EKOLOGIA"</t>
  </si>
  <si>
    <t xml:space="preserve"> 1/102</t>
  </si>
  <si>
    <t>Plan Strategiczny dla Wspólnej Polityki Rolnej na lata 2023-2027</t>
  </si>
  <si>
    <t xml:space="preserve">1/100
</t>
  </si>
  <si>
    <t>Wybrana grupa docelowa to rolnicy – liderzy, przedstawiciele środowiska rolniczego, działający w strukturach wojewódzkich izb rolniczych, pracownicy izb rolniczych (kobiety oraz mężczyźni, osoby pełnoletnie, mieszkańcy terenów wiejskich)</t>
  </si>
  <si>
    <t xml:space="preserve">Krajowa Rada Izb Rolniczych </t>
  </si>
  <si>
    <t xml:space="preserve"> Liczba warsztatów/liczba uczestników</t>
  </si>
  <si>
    <t>4/100</t>
  </si>
  <si>
    <t>Multimedialna kampania informacyjno - edukacyjna “I - eko, I - logicznie”</t>
  </si>
  <si>
    <t xml:space="preserve">Celem operacji jest: promocja innowacyjnych i dobrych praktyk służących ochronie środowiska i klimatu, a także zrównoważonego rozwoju; transfer informacji poprzez pokazanie praktycznego zastosowania nowoczesnych technologii i najnowszych badań służących ochronie środowiska i klimatu; transfer informacji na temat wsparcia finansowego, jakie można uzyskać na ochronę klimatu i środowiska; zwiększenie zainteresowania potencjalnych beneficjentów operacji problematyką ochrony środowiska i klimatu, bioróżnorodności, efektywnego wykorzystania zasobów oraz łagodzenia presji środowiskowej przez produkcję rolniczą; tworzenie bazy wiedzy na temat ochrony klimatu i środowiska w produkcji rolniczej; wzmacnianie powiązań między rolnictwem a kreatorami innowacji, w tym szczególnie w celu wdrażania nowoczesnych rozwiązań ekologicznych i lepszego zarządzania środowiskiem
</t>
  </si>
  <si>
    <t>71</t>
  </si>
  <si>
    <t xml:space="preserve">Grupę docelową stanowią rolnicy i uczniowie szkół rolniczych: czytelnicy „Wieści Rolniczych”, odbiorcy portalu wiescirolnicze.pl oraz kanału Wieści Rolniczych na YouTube. </t>
  </si>
  <si>
    <t>Południowa Oficyna Wydawnicza Sp. z o.o.</t>
  </si>
  <si>
    <t>seminarium</t>
  </si>
  <si>
    <t xml:space="preserve"> Liczba seminariów/liczba uczestników</t>
  </si>
  <si>
    <t>3/260</t>
  </si>
  <si>
    <t>artykuł</t>
  </si>
  <si>
    <t>Liczba artykułów</t>
  </si>
  <si>
    <t>podkast</t>
  </si>
  <si>
    <t xml:space="preserve"> Liczba podkastów </t>
  </si>
  <si>
    <t>Poprawa pozycji konkurencyjnej rolników dzięki ograniczeniu roli pośredników w łańcuchu produkcji wołowiny</t>
  </si>
  <si>
    <t>Celem operacji jest przeprowadzenie serii wyjazdów studyjnych i konferencji, które zaowocują podniesieniem wiedzy uczestników w zakresie przedsiębiorczości na obszarach wiejskich, sytuacji rolników w łańcuchu produkcji, rozwinięcia świadomości w zakresie korzyści ze współpracy rolników w rozmaitych formach prowadzących do rozwoju integracji poziomej a następnie pionowej w rolnictwie, a także przedstawienia dobrych praktyk dotyczących przedsiębiorczości na obszarach wiejskich</t>
  </si>
  <si>
    <t xml:space="preserve">Liczba wyjazdów/liczba uczestników   
          </t>
  </si>
  <si>
    <t xml:space="preserve">4/200
                </t>
  </si>
  <si>
    <t>Grupę docelową stanowią rolnicy z terenu czterech województw natomiast w konferencji wezmą także udział osoby reprezentujący podmioty i instytucje zajmujące się szeroko pojętym wsparciem sektora rolnego w tym przede wszystkim integracją oraz sektorem wołowiny: doradcy, reprezentanci nauki, samorządu terytorialnego, organizacji producenckich oraz branżowych, szeroko pojętych instytucji wsparcia rolnictwa, inni rolnicy zainteresowani tematem oraz przedstawiciele mediów</t>
  </si>
  <si>
    <t>Federacja Grup i Producentów Wołowina Polska</t>
  </si>
  <si>
    <t xml:space="preserve">Liczba konferencji/liczba uczestników   </t>
  </si>
  <si>
    <t>2/280</t>
  </si>
  <si>
    <t>Ogólnopolska kampania medialna - spółdzielnie energetyczne dla polskiej wsi</t>
  </si>
  <si>
    <t xml:space="preserve">Celem operacji jest wyjście naprzeciwko bariery istotnej dla wdrażania na szeroką skalę spółdzielni energetycznych na obszarach wiejskich w Polsce, jaką jest brak informacji i wiedzy w społecznościach wiejskich odnośnie istoty „prosumerismu zbiorowego” poprzez zrealizowanie  ogólnokrajowej internetowej kampanii medialnej promującej rozwiązania spółdzielni energetycznych i innych form społeczności energetycznych.  </t>
  </si>
  <si>
    <t xml:space="preserve">film
 </t>
  </si>
  <si>
    <t xml:space="preserve"> Liczba filmów</t>
  </si>
  <si>
    <t xml:space="preserve"> 12
</t>
  </si>
  <si>
    <t xml:space="preserve"> szt.
</t>
  </si>
  <si>
    <t xml:space="preserve">Kluczowa grupa docelowa obejmuje POTENCJALNYCH INICJATORÓW I ANIMATORÓW INICJATYW SPÓŁDZIELNI ENERGETYCZNYCH czyli organizacje - gminy wiejskie i wiejsko-miejskie, ODR-y, izby rolnicze i inne organizacje branżowe, lokalne grupy działania, organizacje non-profit i inne, które mają potencjał do inicjowania  i wspierania procesu tworzenia spółdzielni energetycznych oraz innych form „zbiorowego prosumenta”. Druga grupa docelowa obejmuje INICJATYWY SPÓŁDZIELNI ENERGETYCZNYCH, w szczególności osoby fizyczne, gminy i inne organizacje, które zdecydowały się na współpracę z innymi mającą na celu utworzenie i rozwijanie lokalnego rynku energii i czerpanie z niego korzyści. </t>
  </si>
  <si>
    <t>Polska Fundacja Innowacji</t>
  </si>
  <si>
    <t xml:space="preserve"> Kampania informacyjna w internecie</t>
  </si>
  <si>
    <t>Współpraca łączy regiony - dobre praktyki szansą rozwoju obszarów wiejskich</t>
  </si>
  <si>
    <t>Wymiana doświadczeń oraz wspieranie włączenia społecznego mieszkańców obszarów wiejskich poprzez dobre praktyki wpływające na rozwój lokalny</t>
  </si>
  <si>
    <t>Operacja polegać będzie na organizacji dwóch wyjazdów studyjnych do woj. śląskiego i opolskiego oraz podkarpackiego zakresem przyczyniających się do rozwoju lokalnego, które uwzględniają potencjał ekonomiczny, społeczny i środowiskowy danego obszaru. Wydanie biuletynu podsumowującego doświadczenia w zakresie nowych kierunków rozwoju obszarów wiejskich nabytych podczas realizacji operacji</t>
  </si>
  <si>
    <t xml:space="preserve"> liczba wyjazdów/liczba uczestników</t>
  </si>
  <si>
    <t>2/60</t>
  </si>
  <si>
    <t>Przedstawiciele lokalnych grup działania z 4 województw: lubelskiego, mazowieckiego, śląskiego oraz lubuskiego.</t>
  </si>
  <si>
    <t>Liczba biuletynów</t>
  </si>
  <si>
    <t>Gospodarka nawozowa a ochrona wód</t>
  </si>
  <si>
    <t xml:space="preserve">Operacja polega na zorganizowaniu cyklu działań edukacyjno-informacyjnych, na temat potrzeby ograniczania presji rolniczej na środowisko, w szczególności wpływu gospodarki nawozowej na stan środowiska i jakość wód.
Planowane są szkolenia on – line , spotkania dla rolników i mieszkańców wsi oraz wydanie broszury informacyjnej wraz ze skrótem broszury w wersji multimedialnej 
</t>
  </si>
  <si>
    <t>mieszkańcy wsi, rolnicy, doradcy rolni, uczniowie szkół rolniczych i inni zainteresowani</t>
  </si>
  <si>
    <t>Fundacja na rzecz Rozwoju Polskiego Rolnictwa</t>
  </si>
  <si>
    <t>Liczba szkoleń/liczba uczestników</t>
  </si>
  <si>
    <t>3/90</t>
  </si>
  <si>
    <t>spotkania</t>
  </si>
  <si>
    <t>Liczba spotkań/liczba uczestników</t>
  </si>
  <si>
    <t>10/250</t>
  </si>
  <si>
    <t>Europejski Zielony Ład – wyzwania i szanse dla polskiego rolnictwa</t>
  </si>
  <si>
    <t>Celem operacji jest integracja środowiska ekspertów, w tym naukowców, dla uzyskania wspólnego stanowiska i konkretnych rozwiązań, które odpowiedzą na aktualne problemy rolnictwa związane z dostosowaniem rolnictwa do wymogów środowiskowych i klimatycznych EZŁ</t>
  </si>
  <si>
    <t>Przedmiotem projektu jest powołanie zespołu eksperckiego i organizacja jego prac o charakterze seminaryjno-warsztatowym i studialnym w formie 5 dwudniowych paneli dyskusyjnych, w różnych miejscach w kraju, dobranych pod kątem wizyt studyjnych w reprezentatywnych dla poruszanej problematyki gospodarstw rolnych. W każdym ze spotkań weźmie udział ok. 30 osób reprezentujących różne ośrodki naukowe i badawcze, przedstawiciele administracji różnych szczebli, doradztwa i praktyków rolnictwa, co zapewni wymianę wiedzy i doświadczeń pomiędzy uczestnikami oraz umożliwi wypracowanie wspólnych kierunków i wytycznych w zakresie przełożenia zapisów Europejskiego Zielonego Ładu (EZŁ) na praktykę rolniczą i wykorzystania jego elementów jako szansy rozwoju polskiego rolnictwa. Po każdym z 5 seminariów powstanie opracowanie monograficzne, upowszechniające wyniki prac każdego z paneli dyskusyjnych. Zaproponowana problematyka spotkań odpowiada głównym celom strategii EZŁ odnoszącym się do sektora rolnego</t>
  </si>
  <si>
    <t>5/150</t>
  </si>
  <si>
    <t xml:space="preserve">sztuki/osoby
</t>
  </si>
  <si>
    <t xml:space="preserve"> liczba publikacji/nakład</t>
  </si>
  <si>
    <t xml:space="preserve"> 5/1000</t>
  </si>
  <si>
    <t>sztuki/sztuki</t>
  </si>
  <si>
    <t>Głos polskiej wsi na Europejskim Parlamencie Wiejskim</t>
  </si>
  <si>
    <t>Celem operacji jest zwiększenie aktywności lokalnych społeczności wiejskich w Polsce, w tym szczególnie osób poniżej 35 roku życia, w kreowaniu i wdrażaniu polityk wobec wsi oraz wymianie dobrych praktyk w rozwoju obszarów wiejskich.</t>
  </si>
  <si>
    <t>Przedmiotem operacji jest przeprowadzenie debat regionalnych z udziałem przedstawicieli organizacji i środowisk wiejskich, szczególnie osób młodych, celem przygotowania polskiego stanowiska na Europejski Parlament Wiejski (EPW), a następnie upowszechnienia ustaleń ze spotkania EPW w społecznościach wiejskich.</t>
  </si>
  <si>
    <t>spotkanie hybrydowe</t>
  </si>
  <si>
    <t>liczba spotkań hybrydowych/liczba uczestników</t>
  </si>
  <si>
    <t xml:space="preserve">8/160
</t>
  </si>
  <si>
    <t xml:space="preserve"> sztuki/osoby</t>
  </si>
  <si>
    <t xml:space="preserve">Operacja jest adresowana do przedstawicieli organizacji pozarządowych (formalnych i nieformalnych) działających na obszarach wiejskich. </t>
  </si>
  <si>
    <t>spotkanie stacjonarne</t>
  </si>
  <si>
    <t>liczba spotkań stacjonarnych/liczba uczestników</t>
  </si>
  <si>
    <t>20/300</t>
  </si>
  <si>
    <t>spotkanie on-line</t>
  </si>
  <si>
    <t>liczba spotkań on-line/liczba uczestników</t>
  </si>
  <si>
    <t>1/8</t>
  </si>
  <si>
    <t>liczba konferencji/liczba uczestników</t>
  </si>
  <si>
    <t>Projekt edukacyjny dla KGW oraz Kreatorów Przedsiębiorczości Wiejskiej (KPW)</t>
  </si>
  <si>
    <t xml:space="preserve">Przedmiotem operacji jest przeprowadzenie:
1. Ogólnopolskiego szkolenia dla członków KGW w zakresie nowej, praktycznej wiedzy przydatnej do wytwarzania produktów o podwyższonych walorach zdrowotnych oraz wykorzystania dóbr natury w celu przygotowywania naturalnych kosmetyków, leków, itp. Wiedzę praktyczną uzupełnią szkolenia z zakresu nabywania kompetencji miękkich (autoprezentacja, komunikacja interpersonalna).
2. Kurs e-learningowy dla animatorów przedsiębiorczości wiejskiej, na który zostaną zaproszeni ci członkowie KGW, którzy zrealizują pierwszy etap szkolenia oraz pozytywnie zaliczą tekst uprawniający ich do wzięcia udziału w dalszej edukacji.  Kurs zostanie połączony z wyjazdem studyjnym mającym na celu obserwację procesów sieciowania 
i nawiązywania partnerstw. Dodatkowo zostaną zrealizowane działania podsumowujące operację: konferencja, publikacja przewodnika oraz publikacja informacji w internecie.
</t>
  </si>
  <si>
    <t xml:space="preserve">szkolenia on-line
</t>
  </si>
  <si>
    <t xml:space="preserve">10/240
</t>
  </si>
  <si>
    <t>sztuki/osoby</t>
  </si>
  <si>
    <t xml:space="preserve">W każdej z  form realizacji operacji uwzględniono uczestnictwo mieszkańców obszarów wiejskich z całego kraju (w tym co najmniej połowę grupy docelowej będą stanowiły osoby do 35 roku życia mieszkające na obszarach wiejskich) a w szczególności: członkowie KGW, przedstawiciele LGD oraz doradcy rolni.
</t>
  </si>
  <si>
    <t>liczba wyjazdów studyjnych/liczba uczestników</t>
  </si>
  <si>
    <t>1/48</t>
  </si>
  <si>
    <t>konferencja stacjonarna</t>
  </si>
  <si>
    <t>publikacja (w formie elektronicznej)</t>
  </si>
  <si>
    <t>liczba publikacji elektronicznych</t>
  </si>
  <si>
    <t>sztuki</t>
  </si>
  <si>
    <t>informacje w internecie</t>
  </si>
  <si>
    <t>liczba informacji w internecie/liczba odwiedzin strony</t>
  </si>
  <si>
    <t>1/2000</t>
  </si>
  <si>
    <t>szkolenie on-line</t>
  </si>
  <si>
    <t xml:space="preserve"> liczba spotkań on-line/liczba uczestników</t>
  </si>
  <si>
    <t>10/48</t>
  </si>
  <si>
    <t>„Zielona energia w rolnictwie Polski Wschodniej – uwarunkowania rozwoju”.</t>
  </si>
  <si>
    <t>Celem operacji jest: pogłębienie i wymiana wiedzy na temat czynników determinujących poziom wykorzystywania w gospodarstwach rolnych Polski Wschodniej odnawialnych źródeł energii (OZE), korzyści z tego płynących oraz promocja dobrych praktyk z zakresu wykorzystywania OZE w rolnictwie.</t>
  </si>
  <si>
    <t>Operacja będzie polegała na: 1) przeprowadzeniu kompleksowych badań, w tym: zbadaniu poziomu zaangażowania gospodarstw rolnych Polski Wschodniej w wykorzystywaniu OZE poprzez badania ilościowe (badania ankietowe w 500 gospodarstwach rolnych), identyfikacji uwarunkowań/czynników determinujących rozwój OZE w tych gospodarstwach za pomocą badań jakościowych (panel ekspercki/analiza SWOT),  wskazaniu korzyści płynących ze stosowania OZE w rolnictwie (analiza studiów przypadku), 2) upowszechnieniu wyników badań oraz dobrych praktyk poprzez publikację monografii naukowej wydanej przez wydawnictwo punktowane znajdujące się na liście MEiN (300 egzemplarzy drukowanych oraz wersja elektroniczna publikacji na stronie internetowej Repozytorium UwB i KSOW); adresatami publikacji będą rolnicy, przedstawiciele administracji publicznej, uczelni wyższych i instytutów badawczych, instytucje wspierające rozwój rolnictwa i obszarów wiejskich, instytucje wspierające rozwój odnawialnych źródeł energii, doradcy rolni, a także firmy zajmujące się produkcją i sprzedażą instalacji OZE, 3) organizację warsztatów skierowanych do rolników (5 warsztatów w każdym z województw Polski Wschodniej dla 15 rolników – łącznie 75 rolników, z czego 50% poniżej 35 roku życia).</t>
  </si>
  <si>
    <t xml:space="preserve">warsztaty
</t>
  </si>
  <si>
    <t xml:space="preserve"> liczba warsztatów/liczba uczestników 
</t>
  </si>
  <si>
    <t xml:space="preserve">5/75
</t>
  </si>
  <si>
    <t xml:space="preserve"> - 500 rolników - ( po 100) z województwa lubelskiego, podlaskiego, podkarpackiego,  świętokrzyskiego oraz  war-mińsko-mazurskiego – jako próba badawcza oraz 
- 75 rolników, z czego nie mniej niż 40 poniżej 35 roku życia, zainteresowanych wykorzystywaniem odnawialnych źródeł energii, a zatem 15 rolników, w tym nie mniej niż 8 poniżej 35 roku życia z każdego z wymienionych województw: lubelskiego, podlaskiego, podkarpackiego, świętokrzyskiego i warmińsko-mazurskiego, jako uczestnicy warsztatów.
Ponadto projekt kierowany jest do pracowników administracji publicznej, uczelni wyższych, instytucji wspierających rozwój rolnictwa i obszarów wiejskich oraz wspierających rozwój odnawialnych źródeł energii, doradców rolnych, a także firm zajmujących się produkcją i sprzedażą instalacji OZE, czyli podmiotów zainteresowanych wymianą wiedzy oraz wdrażaniem inicjatyw na rzecz rozwoju obszarów wiejskich. 
</t>
  </si>
  <si>
    <t xml:space="preserve">Uniwersytet w Białymstoku </t>
  </si>
  <si>
    <t>badanie</t>
  </si>
  <si>
    <t>Polska Izba Produktu Regionalnego i Lokalnego Oddział Świętokrzyski</t>
  </si>
  <si>
    <t>Stowarzyszenie Sandomierski Szlak Jabłkowy</t>
  </si>
  <si>
    <t>Muzeum Wsi Kieleckiej</t>
  </si>
  <si>
    <t>Stowarzyszenie Agroekoton</t>
  </si>
  <si>
    <t xml:space="preserve">LEAF MEDIA Kawalec Kulawik Sp. j. </t>
  </si>
  <si>
    <t>Stowarzyszenie Lokalna Grupa Działania „Krzemienny Krąg”</t>
  </si>
  <si>
    <t>Centrum Tradycji, Turystyki i Kultury Gór Świętokrzyskich w Bielinach</t>
  </si>
  <si>
    <t>Świętokrzyska Izba Rolnicza w Kielcach</t>
  </si>
  <si>
    <t>Wojewódzki Dom Kultury w Kielcach</t>
  </si>
  <si>
    <t xml:space="preserve">Świętokrzyska Sieć LGD </t>
  </si>
  <si>
    <t xml:space="preserve">W ramach operacji zorganizowane zostanie Forum Produktów Lokalnych Ziemi Piotrkowskiej skierowane do 60 mieszkańców Powiatu Piotrkowskiego oraz wydanych zostanie 1000 kalendarzy na 2023 rok prezentujących i promujących produkty lokalne stanowiące o dziedzictwie kulturowym Ziemi Piotrkowskiej. </t>
  </si>
  <si>
    <t xml:space="preserve">W ramach operacji zorganizowane zostaną stoiska wystawienniczo-warsztatowe twórców ludowych, rękodzielników oraz przedstawicieli ginących zawodów podczas 3 imprez plenerowych. Bezpośrednia prezentacja tradycyjnej twórczości ludowej, rękodzielniczej oraz prezentowanych ginących zawodów w postaci organizacji stoisk warsztatowych stanowi praktyczną formę wymiany wiedzy i rozpowszechniania działań promujących rozwój obszarów wiejskich. </t>
  </si>
  <si>
    <t xml:space="preserve">W ramach operacji zostanie zorganizowany wyjazd studyjny 
do województwa lubuskiego. Podczas wyjazdu zaplanowane zostały m.in wizyty: w ośrodku specjalizującym się we wdrażaniu nowoczesnych technologii w rolnictwie, w gospodarstwie rolno - spożywczym wykorzystującym automatykę w uprawie i/lub hodowli zwierząt czy spotkania z praktykami specjalizującymi się we wdrażaniu nowoczesnych technologii w rolnictwie. </t>
  </si>
  <si>
    <t>Mieszkańcy województwa łódzkiego, zwłaszcza z terenu LGD Podkowa</t>
  </si>
  <si>
    <t>Uczniowie szkół średnich rolniczych, studenci, rolnicy, instytucje i firmy prywatne związane z sektorem rolno-spożywczym  z województwa podlaskiego</t>
  </si>
  <si>
    <t>Członkowie Kół Gospodyń Wiejskich, lokalni przedsiębiorcy.</t>
  </si>
  <si>
    <t>Ewaluacja zewnętrzna ex-post sześciu podlaskich lokalnych strategii rozwoju</t>
  </si>
  <si>
    <t>Stowarzyszenie N.A.R.E.W - Narwiańska Akcja Ekonomicznego Rozwoju Wsi</t>
  </si>
  <si>
    <t>Przedmiotem operacji jest organizacja dudnieniowej konferencji z panelami wykładów tematycznych</t>
  </si>
  <si>
    <t>8/384</t>
  </si>
  <si>
    <t>Efekty wdrażania lokalnych strategii rozwoju na terenie województwa kujawsko-pomorskiego</t>
  </si>
  <si>
    <t>1 seminarium</t>
  </si>
  <si>
    <t>I-II</t>
  </si>
  <si>
    <t xml:space="preserve">Forum Aktywizacji Obszarów Wiejskich
Stowarzyszenie Naukowo-Techniczne Inżynierów i Techników Rolnictwa  </t>
  </si>
  <si>
    <t>W ramach operacji partner KSOW zorganizuje seminarium oraz wyjazd studyjny</t>
  </si>
  <si>
    <t>Mieszkańcy województwa opolskiego, w szczególności Powiatu Strzeleckiego zamieszkujący obszary wiejskie. Grupa docelowa obejmuje zarówno uczniów szkół podstawowych, jak i ponadpodstawowych z terenu Powiatu Strzeleckiego, ale i dorosłych mieszkańców powiatu.</t>
  </si>
  <si>
    <t>Szlak Kulinarny Opolski Bifyj – promocja i upowszechnianie wiedzy dotyczącej dziedzictwa kulinarnego regionu</t>
  </si>
  <si>
    <t>Celem operacji jest przeszkolenie jej uczestników, w zakresie sieciowania KGW, klastrowania, tj. zawiązywania partnerstw międzysektorowych, komunikacji interpersonalnej, naturalnych sposobów produkcji i przetwórstwa żywności, ziół, produkcji naturalnych leków, kosmetyków,  itp. oraz podstaw w handlu internetowym, które dostarczy informacji jak wprowadzać do obrotu i sprzedawać własnoręcznie wytworzone produkty za pośrednictwem Internetu.</t>
  </si>
  <si>
    <t>Grupa docelowa operacji oparty zostanie na pracownikach naukowych jednostek badawczych (instytuty, uczelnie), aktywnych na styku sektora rolnictwa oraz ochrony środowiska i zmian klimatu. Dodatkowo w skład grupy wchodzić będą przedstawiciele organizacji rolników i hodowców, służb doradczych, administracji rządowej i terytorialnej oraz samorządu, zainteresowani poruszaną problematyką. Grupa docelowa będzie składać się z ok. 30 osób, jednakże przewiduje się otwartą formę seminariów, co oznacza możliwość udziału innych zainteresowanych stron, zwłaszcza w ujęciu regionu realizacji seminariów. Osoby te będą reprezentować m.in. następujące jednostki: Instytut Zootechniki PIB, Instytut Uprawy Nawożenia i Gleboznawstwa PIB w Puławach, Instytut Technologiczno–Przyrodniczy, Instytut Ochrony Środowiska PIB, Krajowy Ośrodek Bilansowania i Zarządzania Emisjami, Instytut Ekonomiki Rolnictwa i Gospodarki Żywnościowej PIB, Instytut Hodowli i Aklimatyzacji Roślin,  Ministerstwo Rolnictwa i Rozwoju Wsi, Centrum Doradztwa Rolniczego w Brwinowie, Krajową Radę Izb Rolniczych, Wojewódzkie Izby Rolnicze, ODR, Związki hodowców, uczelnie wyższe: UP w Lublinie, UP we Wrocław-wiu, SGGW w Warszawie, UR w Poznaniu, UTP w Bydgoszczy, UWM w Olsztynie.</t>
  </si>
  <si>
    <t>Jednostka miary</t>
  </si>
  <si>
    <t xml:space="preserve">Zwiększenie aktywności społeczności tatarskiej, a także wzrost wiedzy i zaangażowania 30 uczestników wyjazdu studyjnego poprzez poznanie dobrych praktyk, które pokażą możliwości różnych form pozyskania środków i współpracy partnerskiej. </t>
  </si>
  <si>
    <t>Zapoznanie uczestników wyjazdu studyjnego z przedsiębiorczością i turystyką charakterystyczną dla odwiedzanego regionu. Nawiązanie sieci współpracy pomiędzy tatarską mniejszością narodową, a mniejszością etnograficzną (podhalańczykami), którzy są liderami w turystyce krajowej i jednocześnie bardzo dobrymi przedsiębiorcami</t>
  </si>
  <si>
    <t>min.30</t>
  </si>
  <si>
    <t xml:space="preserve">Zwiększenie aktywności społecznej, wzrost wiedzy i zaangażowania 32 uczestników wyjazdu studyjnego oraz uczestników warsztatów poprzez poznanie dobrych praktyk, które zaktywizują i pokażą możliwości różnych form rozwoju lokalnego, aktywności i współpracy na terenach wiejskich, zachęcą do podejmowania inicjatyw wpływających na tworzenie pozarolniczych źródeł dochodu, zainspirują do realizacji nowych inwestycji, nawiązywania współpracy partnerskiej dotyczącej rolnictwa i obszarów wiejskich. Wzrost wiedzy i zaprezentowane możliwości podjęcia współpracy oraz nawiązane w trakcie realizacji projektu kontakty umożliwią i zmotywują mieszkańców oraz podmioty działające na terenie gminy Dobrzyniewo Duże do tworzenia sieci współpracy partnerskiej dotyczącej rolnictwa i obszarów wiejskich. </t>
  </si>
  <si>
    <t xml:space="preserve">Zaprezentowanie przykładów ciekawych projektów zrealizowanych ze środków PROW 2014-2020, pokazanie różnych form aktywności lokalnej oraz  różnorodnych form przedsiębiorczości na terenach wiejskich. </t>
  </si>
  <si>
    <t xml:space="preserve">Warsztaty                      </t>
  </si>
  <si>
    <t xml:space="preserve">Liczba warsztatów                                                       </t>
  </si>
  <si>
    <t xml:space="preserve"> Liczba uczestników warsztatu </t>
  </si>
  <si>
    <t xml:space="preserve">Liczba wyjazdów  </t>
  </si>
  <si>
    <t xml:space="preserve">Liczba uczestników wyjazdu studyjnego </t>
  </si>
  <si>
    <t xml:space="preserve">Zapoznanie uczestników z przedsiębiorczością obszaru województwa świętokrzyskiego oraz zaobserwowanie dobrych praktyk w zakresie wykorzystania potencjału ekonomicznego, społecznego i środowiskowego na terenach wiejskich, jak również próba nawiązania sieci współpracy pomiędzy LGD z województwa podlaskiego a LGD województwa świętokrzyskiego poprzez organizację wyjazdu studyjnego. </t>
  </si>
  <si>
    <t xml:space="preserve">Wymiana wiedzy, doświadczeń, dobrych praktyk, wspólne wypracowanie rozwiązań  i nawiązanie współpracy pomiędzy LGD z województwa podlaskiego  a LGD z województwa świętokrzyskiego. </t>
  </si>
  <si>
    <t>Liczba wyjazdów</t>
  </si>
  <si>
    <t>min. 25</t>
  </si>
  <si>
    <t xml:space="preserve">Wymiana doświadczeń, podniesienie wiedzy i kompetencji przedstawicieli Lokalnych Grup Działania z województwa podlaskiego w zakresie realizacji zadań związanych z efektywnym wdrażaniem lokalnych strategii rozwoju poprzez większe zaangażowanie w ich wdrażanie lokalnych społeczności oraz wspieranie tworzenia sieci współpracy partnerskiej na obszarach wiejskich.  </t>
  </si>
  <si>
    <t xml:space="preserve">  Podniesienie wiedzy, kompetencji i kwalifikacji  w zakresie wykonywanych przez LGD zadań związanych z wdrażaniem RLKS. </t>
  </si>
  <si>
    <t xml:space="preserve"> Liczba uczestników konferencji</t>
  </si>
  <si>
    <t xml:space="preserve">Zapoznanie uczestników z przedsiębiorczością i turystyką obszaru wybrzeża Bałtyku oraz zaobserwowanie dobrych praktyk w zakresie wykorzystania lokalnych zasobów przyrodniczych i kulturowych dla poprawy jakości życia mieszkańców na terenach wiejskich, jak również próba rozbudowania sieci współpracy pomiędzy LGD z województwa podlaskiego a LGD z Pomorza poprzez organizację wyjazdu studyjnego. </t>
  </si>
  <si>
    <t xml:space="preserve"> Nawiązanie współpracy oraz wymiana doświadczeń  w zakresie rozwoju przedsiębiorczości i turystyki na obszarach wiejskich. </t>
  </si>
  <si>
    <t>min. 40</t>
  </si>
  <si>
    <t>Zapoznanie uczestników z przedsiębiorczością i turystyką obszaru w południowej części kraju  oraz zaobserwowanie dobrych praktyk w zakresie wykorzystania lokalnych zasobów przyrodniczych i kulturowych dla poprawy jakości życia mieszkańców na terenach wiejskich.</t>
  </si>
  <si>
    <t xml:space="preserve">  Nawiązanie współpracy pomiędzy LGD , jak również wymiana doświadczeń w zakresie rozwoju przedsiębiorczości i turystyki na obszarach wiejskich. </t>
  </si>
  <si>
    <t xml:space="preserve"> Podniesienie świadomości zakładanej grupy docelowej w zakresie właściwej uprawy gleby, dbałości o jej strukturę, potrzebie sporządzania planów nawozowych, właściwego doboru odmian roślin i korzystania z kwalifikowalnego materiału siewnego a także zachęcenie do stosowania w rolnictwie maszyn służących ochronie środowiska.  </t>
  </si>
  <si>
    <t xml:space="preserve"> Upowszechnienie wiedzy o ochronie klimatu, środowiska i biogospodarce.  </t>
  </si>
  <si>
    <t xml:space="preserve">Liczba warsztatów                                                   </t>
  </si>
  <si>
    <t xml:space="preserve">Liczba uczestników warsztatu    </t>
  </si>
  <si>
    <t xml:space="preserve"> Konkurs</t>
  </si>
  <si>
    <t xml:space="preserve">  Liczba konkursów</t>
  </si>
  <si>
    <t xml:space="preserve">  Liczba uczestników konkursu</t>
  </si>
  <si>
    <t xml:space="preserve">Popularyzacja wśród uczniów wiedzy na temat życia pszczół i ich znaczenia w środowisku naturalnym oraz zwrócenie uwagi na zagrożenia wynikające z ciągle malejącej liczby pasiek i postępującej degradacji środowiska. </t>
  </si>
  <si>
    <t xml:space="preserve">  Pogłębienie wiedzy na temat roli pszczoły miodnej w środowisku naturalnym oraz uwrażliwienie młodzieży i dorosłych na konieczność stosowania zachowań proekologicznych dla dobra środowiska naturalnego. </t>
  </si>
  <si>
    <t xml:space="preserve">      Liczba konkursów</t>
  </si>
  <si>
    <t xml:space="preserve"> Liczba uczestników konkursu</t>
  </si>
  <si>
    <t xml:space="preserve">Propagowanie idei  pszczelarstwa  oraz wymiana i upowszechnianie wiedzy zakładanej grupy docelowej w zakresie prawidłowego gospodarowania środkami ochrony roślin, zakładania i prowadzenia pasieki.  </t>
  </si>
  <si>
    <t>Upowszechnianie wiedzy pszczelarskiej wśród młodzieży szkolnej jak również rolników.</t>
  </si>
  <si>
    <t xml:space="preserve">Warsztaty                </t>
  </si>
  <si>
    <t xml:space="preserve">Liczba warsztatów                                                </t>
  </si>
  <si>
    <t>Liczba uczestników warsztatu</t>
  </si>
  <si>
    <t xml:space="preserve"> Liczba konkursów</t>
  </si>
  <si>
    <t>35</t>
  </si>
  <si>
    <r>
      <rPr>
        <sz val="11"/>
        <color rgb="FF212121"/>
        <rFont val="Calibri"/>
        <family val="2"/>
        <charset val="238"/>
        <scheme val="minor"/>
      </rPr>
      <t xml:space="preserve">Przeszkolenie i podniesienie wiedzy </t>
    </r>
    <r>
      <rPr>
        <sz val="11"/>
        <color theme="1"/>
        <rFont val="Calibri"/>
        <family val="2"/>
        <charset val="238"/>
        <scheme val="minor"/>
      </rPr>
      <t xml:space="preserve">grupy docelowej, którą stanowić będą członkowie Kół Gospodyń Wiejskich z obszarów wiejskich, lokalni młodzi przedsiębiorcy, </t>
    </r>
    <r>
      <rPr>
        <sz val="11"/>
        <color rgb="FF212121"/>
        <rFont val="Calibri"/>
        <family val="2"/>
        <charset val="238"/>
        <scheme val="minor"/>
      </rPr>
      <t xml:space="preserve">w zakresie krótkich łańcuchów dostaw, uświadomienie, że </t>
    </r>
    <r>
      <rPr>
        <sz val="11"/>
        <color theme="1"/>
        <rFont val="Calibri"/>
        <family val="2"/>
        <charset val="238"/>
        <scheme val="minor"/>
      </rPr>
      <t xml:space="preserve">są naturalnym, autentycznym ogniwem krótkich łańcuchów sprzedaży żywności, </t>
    </r>
    <r>
      <rPr>
        <sz val="11"/>
        <color rgb="FF212121"/>
        <rFont val="Calibri"/>
        <family val="2"/>
        <charset val="238"/>
        <scheme val="minor"/>
      </rPr>
      <t>rozwoju przedsiębiorczości na obszarach wiejskich w obszarze małego przetwórstwa lokalnego,</t>
    </r>
    <r>
      <rPr>
        <sz val="11"/>
        <color theme="1"/>
        <rFont val="Calibri"/>
        <family val="2"/>
        <charset val="238"/>
        <scheme val="minor"/>
      </rPr>
      <t xml:space="preserve"> </t>
    </r>
    <r>
      <rPr>
        <sz val="11"/>
        <color rgb="FF000000"/>
        <rFont val="Calibri"/>
        <family val="2"/>
        <charset val="238"/>
        <scheme val="minor"/>
      </rPr>
      <t>nabycie umiejętności zdrowego, ekologicznego i ekonomicznego przygotowywania posiłków</t>
    </r>
    <r>
      <rPr>
        <b/>
        <sz val="11"/>
        <color theme="1"/>
        <rFont val="Calibri"/>
        <family val="2"/>
        <charset val="238"/>
        <scheme val="minor"/>
      </rPr>
      <t>.</t>
    </r>
    <r>
      <rPr>
        <b/>
        <sz val="11"/>
        <color rgb="FF000000"/>
        <rFont val="Calibri"/>
        <family val="2"/>
        <charset val="238"/>
        <scheme val="minor"/>
      </rPr>
      <t xml:space="preserve"> </t>
    </r>
  </si>
  <si>
    <t xml:space="preserve">Przekazanie wiedzy  na temat krótkich łańcuchów dostaw oraz  różnych sposobów i techniki wyrobu dań wegetariańskich i wegańskich, dań domowego przetwórstwa. </t>
  </si>
  <si>
    <t xml:space="preserve">Liczba warsztatów                 </t>
  </si>
  <si>
    <t xml:space="preserve"> Liczba uczestników warsztatu    </t>
  </si>
  <si>
    <t>25</t>
  </si>
  <si>
    <r>
      <t xml:space="preserve">       W</t>
    </r>
    <r>
      <rPr>
        <sz val="11"/>
        <color theme="1"/>
        <rFont val="Calibri"/>
        <family val="2"/>
        <charset val="238"/>
        <scheme val="minor"/>
      </rPr>
      <t xml:space="preserve">spieranie rozwoju gospodarczego na obszarach wiejskich poprzez podniesienie wiedzy i nabycie nowych umiejętności przez  uczestników wyjazdu w obszarze edukacji lokalnej podczas wizyty studyjnej i warsztatów przygotowujących do tworzenia oferty edukacji lokalnej na bazie zasobów Podlasia Nadbużańskiego. </t>
    </r>
  </si>
  <si>
    <t xml:space="preserve">  Wymiana wiedzy i doświadczeń w kierunku rozwoju działalności pozarolniczej z uwzględnieniem potencjału Podlasia Nadbużańskiego. </t>
  </si>
  <si>
    <t xml:space="preserve">Warsztaty            </t>
  </si>
  <si>
    <t xml:space="preserve">Liczba warsztatów                                            </t>
  </si>
  <si>
    <t xml:space="preserve">  Liczba uczestników warsztatu    </t>
  </si>
  <si>
    <t xml:space="preserve">Wyjazd studyjny       </t>
  </si>
  <si>
    <t xml:space="preserve"> Informacja i publikacja w internecie</t>
  </si>
  <si>
    <t xml:space="preserve"> Liczba informacji i publikacji w internecie</t>
  </si>
  <si>
    <t xml:space="preserve"> Liczba odwiedzin strony internetowej</t>
  </si>
  <si>
    <r>
      <rPr>
        <b/>
        <sz val="11"/>
        <color theme="1"/>
        <rFont val="Calibri"/>
        <family val="2"/>
        <charset val="238"/>
        <scheme val="minor"/>
      </rPr>
      <t xml:space="preserve"> </t>
    </r>
    <r>
      <rPr>
        <sz val="11"/>
        <color theme="1"/>
        <rFont val="Calibri"/>
        <family val="2"/>
        <charset val="238"/>
        <scheme val="minor"/>
      </rPr>
      <t>W</t>
    </r>
    <r>
      <rPr>
        <sz val="11"/>
        <color theme="1"/>
        <rFont val="Calibri"/>
        <family val="2"/>
        <charset val="238"/>
        <scheme val="minor"/>
      </rPr>
      <t>ymiana i upowszechnienie wiedzy i doświadczeń uczestników konferencji o produkcie ekologicznym, który jest wynikiem rolnictwa ekologicznego, zrównoważonego pod względem ekologicznym, ekonomicznym i społecznym bazującym na procesach zachodzących w przyrodzie, z zachowaniem naturalnych cech środowiska, w którym powstał.</t>
    </r>
  </si>
  <si>
    <t xml:space="preserve"> Przekazanie wiedzy z zakresu upraw ekologicznych oraz produkcji żywności ekologicznej.  </t>
  </si>
  <si>
    <t xml:space="preserve"> Liczba konferencji                                      </t>
  </si>
  <si>
    <t>400</t>
  </si>
  <si>
    <r>
      <rPr>
        <sz val="11"/>
        <color theme="1"/>
        <rFont val="Calibri"/>
        <family val="2"/>
        <charset val="238"/>
        <scheme val="minor"/>
      </rPr>
      <t>Transmisja wiedzy na temat dziedzictwa kulturowego wsi związanego ze zwyczajami żniwnymi, zastosowaniem ziół w medycynie ludowej i w kuchni regionalnej opartej na lokalnych produktach oraz prezentacja wyrobów twórców ludowych reprezentujących tzw. „ginące zawody” poprzez organizację warsztatów i spotkań, zapewniających kontakt odbiorców zarówno z materialnymi i niematerialnymi tradycjami Podlasia, jak i z lokalnymi przedsiębiorcami i rękodzielnikami;   odbudowa sieci powiązań między miejscowymi producentami, przetwórcami, twórcami ludowymi i osobami trudniącymi się tzw. „ginącymi zawodami” a odbiorcami ich produktów i wyrobów.</t>
    </r>
    <r>
      <rPr>
        <b/>
        <sz val="11"/>
        <color theme="1"/>
        <rFont val="Calibri"/>
        <family val="2"/>
        <charset val="238"/>
        <scheme val="minor"/>
      </rPr>
      <t xml:space="preserve"> </t>
    </r>
  </si>
  <si>
    <t xml:space="preserve">  Stworzenie warunków do wymiany wiedzy i doświadczeń między lokalnymi przedsiębiorcami, rękodzielnikami i mieszkańcami woj. podlaskiego.  </t>
  </si>
  <si>
    <t xml:space="preserve">Liczba warsztatów               </t>
  </si>
  <si>
    <t xml:space="preserve"> Liczba uczestników warsztatu     </t>
  </si>
  <si>
    <t xml:space="preserve">Podniesienie wiedzy 480 mieszkańców obszarów wiejskich w zakresie posiadanego regionalnego potencjału, sposobu jego wykorzystania oraz sposobu niwelowania problemu marnowania żywności. </t>
  </si>
  <si>
    <t xml:space="preserve"> Rozwój obszarów wiejskich poprzez promocję regionalnych produktów i życia na wsi, a także zainspirowanie mieszkańców obszarów wiejskich do wspólnej, międzypokoleniowej działalności.  </t>
  </si>
  <si>
    <t xml:space="preserve">Liczba warsztatów              </t>
  </si>
  <si>
    <t xml:space="preserve">Liczba uczestników warsztatu   </t>
  </si>
  <si>
    <t xml:space="preserve">Pokazanie i przybliżenie tradycji oraz dziedzictwa kulturowego terenu Podlasia.  </t>
  </si>
  <si>
    <t xml:space="preserve"> Ułatwienie wymiany wiedzy między uczestnikami warsztatów a także promowanie integracji i współpracy. </t>
  </si>
  <si>
    <t>5</t>
  </si>
  <si>
    <t xml:space="preserve">   Liczba uczestników warsztatu   </t>
  </si>
  <si>
    <t>75</t>
  </si>
  <si>
    <t xml:space="preserve">Pokazanie grupie docelowej skąd pochodzi oraz jak powstają zdrowe regionalne produkty jadalne. </t>
  </si>
  <si>
    <t xml:space="preserve"> Promowanie integracji i współpracy między mieszkańcami obszarów wiejskich. Podnoszenie świadomości na  temat zdrowej, tradycyjnej żywności, kultywowanie tradycji rodzinnych i regionu.  </t>
  </si>
  <si>
    <t xml:space="preserve">Warsztaty                  </t>
  </si>
  <si>
    <t xml:space="preserve">Liczba warsztatów   </t>
  </si>
  <si>
    <t xml:space="preserve">Konkurs  </t>
  </si>
  <si>
    <t xml:space="preserve">Liczba uczestników konkursu     </t>
  </si>
  <si>
    <r>
      <t>Przeszkolenie mieszkańców Podlasia Nadbużańskiego w zakresie rozwoju turystyki kamperowej na terenach wiejskich z wykorzystaniem potencjału przyrodniczego, kulturowego, turystycznego Podlasia Nadbużańskiego na podstawie wymiany doświadczeń i trendów  ogólnopolskich oraz rozpowszechnienie dobrych praktyk w zakresie rozwoju infrastruktury kempingowej dla rolników zainteresowanych poprawą sytuacji w łańcuchu dostaw (np. bezpośrednia sprzedaż produktów, organizowanie degustacji etc.).</t>
    </r>
    <r>
      <rPr>
        <b/>
        <sz val="11"/>
        <color theme="1"/>
        <rFont val="Calibri"/>
        <family val="2"/>
        <charset val="238"/>
        <scheme val="minor"/>
      </rPr>
      <t xml:space="preserve"> </t>
    </r>
  </si>
  <si>
    <t xml:space="preserve"> Wymiana wiedzy i doświadczeń między uczestnikami wyjazdu, budowa sieci współpracy sektora publicznego, organizacji pozarządowych, lokalnych mieszkańców, przedsiębiorców. </t>
  </si>
  <si>
    <t xml:space="preserve">Spotkanie                </t>
  </si>
  <si>
    <t>Liczba spotkań</t>
  </si>
  <si>
    <t>Liczba uczestników spotkań</t>
  </si>
  <si>
    <t xml:space="preserve"> Liczba wyjazdów studyjnych</t>
  </si>
  <si>
    <t xml:space="preserve">Informacja i publikacja w internecie    </t>
  </si>
  <si>
    <t>Liczba informacji i publikacji w internecie</t>
  </si>
  <si>
    <t xml:space="preserve">Zdobycie i wymiana oraz upowszechnianie wiedzy w zakresie rolniczego handlu detalicznego na przykładzie rozwiązań realizowanych w wizytowanych miejscach, a jednocześnie zachęcenie rolników, w tym przedstawicieli KGW do sprzedaży swych produktów w ramach uproszczonych procedur, co wpłynie na ekonomiczne utrzymanie się, wzrost ich znaczenia w społeczności lokalnej, podniesienie przedsiębiorczości wśród rolniczek prowadzących małe gospodarstwa rolne. </t>
  </si>
  <si>
    <t xml:space="preserve"> Podniesienie wiedzy uczestników wyjazdu studyjnego w zakresie rolniczego handlu detalicznego. Ukazanie możliwości zwiększenia udziału we wdrażaniu inicjatyw przyczyniających się do rozwoju obszarów wiejskich.   </t>
  </si>
  <si>
    <t xml:space="preserve">Liczba wyjazdów </t>
  </si>
  <si>
    <t xml:space="preserve"> Liczba uczestników wyjazdu studyjnego </t>
  </si>
  <si>
    <t>45</t>
  </si>
  <si>
    <t xml:space="preserve">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</si>
  <si>
    <t xml:space="preserve"> Podniesienie wiedzy oraz efektywności funkcjonowania poszczególnych gospodarstw agroturystycznych, przekazanie informacji na temat prowadzonych badań naukowych i prac rozwojowych a także podniesienie efektywności funkcjonowania wszystkich podmiotów uczestniczących w rozwoju turystyki wiejskiej.  </t>
  </si>
  <si>
    <t>Liczba analiz</t>
  </si>
  <si>
    <t xml:space="preserve">Podniesienie wiedzy i kompetencji oraz wymiana doświadczeń osób zaangażowanych w integrację społeczności lokalnej w aktywizację środowisk wiejskich, promowanie produktów lokalnych, a także wykorzystywanie w pełni zasobów gospodarstw wiejskich, naturalnych produktów.  Dodatkowo przeszkolenie przedstawicieli z różnych sektorów w tym Lokalnych Grup Działania z województwa podlaskiego w zakresie komunikacji oraz animacji społeczności lokalnej. </t>
  </si>
  <si>
    <t xml:space="preserve"> Promowanie tworzenia sieci współpracy partnerskiej a także promowanie życia na wsi. Aktywizacja mieszkańców obszarów wiejskich. Budowanie kapitału społecznego.</t>
  </si>
  <si>
    <t>Pokazanie grupie docelowej jak powstają zdrowe regionalne produkty jadalne. Pokaz kulinarny połączony z warsztatami przedstawi potencjał kuchni regionalnej, dziedzictwa kulinarnego obszarów wiejskich, umożliwi zdobycie wiedzy na temat dziedzictwa kulinarnego województwa podlaskiego, wymianę doświadczeń oraz nawiązanie współpracy międzypokoleniowej między członkami Kół Gospodyń Wiejskich, mieszkańcami obszarów wiejskich województwa podlaskiego. 
Konkurs kulinarny zmobilizuje lokalną społeczność do zgłębienia wiedzy na temat kuchni regionalnej, wzięcia udziału ze swoimi wyrobami kulinarnymi i podzielenia się przepisami, często przekazywanymi z pokolenia na pokolenie. 
Wydanie publikacji z przepisami kulinarnymi potraw biorących udział w konkursie zachęci i zmotywuje Koła Gospodyń Wiejskich do rozwijania swoich umiejętności, czerpania z tradycji i szukania inspiracji.</t>
  </si>
  <si>
    <t xml:space="preserve"> Upowszechnianie wiedzy na temat tradycyjnych  i zdrowych potraw,  promocja kuchni regionalnej, wymiana wiedzy i umiejętności na temat kuchni regionalnej. </t>
  </si>
  <si>
    <t>Warsztaty</t>
  </si>
  <si>
    <t xml:space="preserve">Liczba warsztatów                                      </t>
  </si>
  <si>
    <t>min.60</t>
  </si>
  <si>
    <t>Nakład</t>
  </si>
  <si>
    <t xml:space="preserve">Wymiana wiedzy / upowszechnianie rezultatów z identyfikacji i oceny efektów realizacji lokalnych strategii rozwoju 2014-2020 Lokalnych Grup Działania : Stowarzyszenie N.A.R.E.W. – Narwiańska Akcja Rozwoju Ekonomicznego Wsi, Lokalna Grupa Działania - Puszcza Knyszyńska, Stowarzyszenie Lokalna Grupa Działania „Brama na Podlasie”, Stowarzyszenie LGD Szlak Tatarski, Stowarzyszenie „Lokalna Grupa Działania – Tygiel Doliny Bugu”,  Lokalna Grupa Działania Stowarzyszenie ,,Sąsiedzi'' zakończonych opracowaniem narzędzia wspierającego zarządzanie strategiczne lokalnych grup działania poprzez przeprowadzenie ewaluacji zewnętrznej. </t>
  </si>
  <si>
    <t xml:space="preserve"> Wymiana wiedzy pomiędzy różnymi środowiskami uczestniczącymi w rozwoju obszarów wiejskich, promowanie integracji i współpracy między nimi, jak również upowszechnianie wiedzy na temat inicjatyw na rzecz rozwoju obszarów wiejskich podejmowanych przez LGD. Ukazanie mocnych stron we wspieraniu rozwoju lokalnego przyczyni się do upowszechniania wiedzy i doświadczeń wśród pracowników i członków LGD. Tym samym badanie ewaluacyjne dostarczy interesariuszom polityki rozwoju obszarów wiejskich narzędzie wspierające zarządzanie strategiczne i prowadzenie polityki opartej na wiedzy, wykorzystującej doświadczenia z zakończonych interwencji.  </t>
  </si>
  <si>
    <t>Celem operacji jest podniesienie jakości świadczonych usług przez podmioty branży turystycznej na obszarach wiejskich poprzez wspieranie osób w obszarze zdobywania wiedzy, dostępu do nauki, badań i innowacji oraz wspieraniu przedsiębiorczości. Operacja będzie skoncentrowana na zwiększeniu atrakcyjności i konkurencyjności przedsiębiorczości wiejskiej jako warunek konieczny dla modernizacji i rozwoju pozarolniczej działalności gospodarczej na wsi. Operacja będzie stanowiła inspirację do wykorzystania potencjału obszarów wiejskich w kształtowaniu własnego biznesu, w szerszym ujęciu stymulowaniem rozwoju na obszarach wiejskich.</t>
  </si>
  <si>
    <t>Operacja będzie polegała na: przygotowaniu metodycznym badań ankietowych, w tym narzędzi badawczych (formularzy ankiet) dotyczących możliwości i barier stosowania nawozów wapniowych, pozyskaniu i analizie dostępnych informacji wtórnych na temat poziomu nawożenia gleb, doborze obszaru badawczego w woj. małopolskim, opolskim, podkarpackim i zachodniopomorskim, doborze obiektów badań (gospodarstw rolnych), przygotowaniu 2 ekspertyz i 1 monografii (publikacji) podsumowującej uzyskane wyniki z przeprowadzonych badań, organizacji seminarium prezentującego kluczowe wnioski i zalecenia wynikające z przeprowadzonych badań.</t>
  </si>
  <si>
    <t>Bezpośrednią grupą docelową operacji będą przede wszystkim rolnicy oraz pracownicy instytucji związanych z rolnictwem, tj.:
17 oddziałów terenowych Krajowego Ośrodku Wsparcia Rolnictwa (KOWR) (w województwie zachodniopomorskim działają dwa oddziały terenowe),
16 Ośrodków Doradztwa Rolniczego (ODR),
16 Oddziałów Regionalnych Agencji Restrukturyzacji i Modernizacji Rolnictwa (ARiMR),
17 Okręgowych Stacji Chemiczno-Rolniczych (OSCh-R),
11 Regionalnych Zarządów Gospodarki Wodnej (RZGW) – oraz podległych im Zarządów Zlewni i Nadzorów Wodnych (ZZiNW) – funkcjonujących w ramach Państwowych Gospodarstw Wodnych Wody Polskie (PGWWP),
16 Regionalnych Dyrekcji Ochrony Środowiska (RDOŚ),
16 Wojewódzkich Funduszy Ochrony Środowiska i Gospodarki Wodnej (WFOŚiGW),
16 Urzędów Marszałkowskich (UM).</t>
  </si>
  <si>
    <t>audycja/film/spot</t>
  </si>
  <si>
    <t>Grupą docelową proponowanej operacji są:
- władze lokalne gmin wiejskich i miejsko-wiejskich w Polsce;
- samorządy województw;
- pracownicy urzędów gmin odpowiedzialni za realizację zadań z zakresu rozwoju lokalnego na obszarach wiejskich;
- organizacje pozarządowe działające na terenie obszarów wiejskich w Polsce,
-mieszkańcy obszarów wiejskich w Polsce.</t>
  </si>
  <si>
    <t>W ramach operacji zostaną zrealizowane:
• dwudniowe szkolenie z zakresu RHD i obowiązujących przepisów weterynaryjnych wraz z warsztatami serowarskimi metodą rzemieślniczą oraz w pomieszczeniach mleczarni z linią technologiczną do produkcji serów, dla producentów serów, osób związanych z branżą serowarską i osób zainteresowanych podjęciem działalności lub zatrudnieniem w branży serowarskiej; 
• pięciodniowy wyjazd studyjny w zakresie krótkich łańcuchów dostaw, RHD, małego przetwórstwa mleka na poziomie gospodarstwa, możliwości wsparcia finansowego na rozwój małego przetwórstwa oraz tworzenia i rozwoju kanałów dystrybucji w ramach krótkich łańcuchów dostaw;
• opracowana i wydrukowana publikacja pt. „Regionalne serowanie” w nakładzie 1000 egzemplarzy, która wpłynie na podniesienie wiedzy w zakresie lokalnego przetwórstwa i inicjatyw zwiększających konkurencyjność na terenach wiejskich.</t>
  </si>
  <si>
    <t>Celem operacji jest:
i) wzmacnianie świadomości ekologicznej, bioróżnorodności, biogospodarki i rolnictwa ekologicznego oraz kreowania postaw proekologicznych wśród dzieci z terenów wiejskich.
ii) wsparcie działań lokalnych w zakresie promocji ochrony przyrody (działanie lokalne – efekt globalny)
iii) rozwój wśród dzieci wiejskich poczucia odpowiedzialności za środowisko.</t>
  </si>
  <si>
    <t>Celem operacji jest umożliwienie przedstawicielom środowiska rolniczego nawiązania bezpośrednich kontaktów z przedstawicielami nauki oraz zapoznania się z najnowszą wiedzą i doświadczeniami nt. szans i możliwości jakie mają przed sobą gospodarstwa rodzinne w nowej perspektywie finansowej WPR, jak również upowszechnianie wiedzy z zakresu rozwiązań, które przyczynią się do podniesienia ich  konkurencyjności.</t>
  </si>
  <si>
    <t>W ramach operacji zostanie zrealizowana: • konferencja na temat Planu Strategicznego dla Wspólnej Polityki Rolnej na lata 2023-2027 w tym: Definicja aktywnego rolnika w ujęciu krajowym i europejskim a możliwości korzystania z działań przewidywanych w Planie Strategicznym w ramach II filaru; Wyzwania Europejskiego Zielonego Ładu w kontekście wpływu na wyniki ekonomiczne gospodarstw rolnych w Polsce; Aspekty prowadzenia gospodarstw rolnych z wykorzystaniem edukacji, doradztwa jako innowacyjnych rozwiązań technologicznych i technicznych oraz zarządzania gospodarstwem; Wymagania środowiskowo • klimatyczne przewidziane w I filarze WPR (ekoschematy) a rozwój produkcji ekologicznej - szansa dla gospodarstw rodzinnych w Polsce 
2. warsztaty o tematyce spójnej z tematami konferencji.</t>
  </si>
  <si>
    <t xml:space="preserve">W ramach operacji zostaną zrealizowane: 
• Filmy dotyczące promocji innowacyjnych i dobrych praktyk służących ochronie środowiska i klimatu, a także zrównoważonego rozwoju - uwzględniającego ekonomiczne aspekty produkcji rolnej.
• Seminaria, które umożliwią zwiększenie zainteresowania potencjalnych beneficjentów operacji problematyką ochrony środowiska i klimatu, bioróżnorodności, efektywnego wykorzystania zasobów oraz łagodzenia presji środowiskowej przez produkcję rolniczą.
• Artykuły promujące ochronę środowiska i klimatu.
• Podkasty, które wpłyną na kreowanie postaw dotyczących ochrony środowiska i klimat
</t>
  </si>
  <si>
    <t>Liczba filmów</t>
  </si>
  <si>
    <t>W ramach operacji zostaną zrealizowane: 
•  Wyjazdy studyjne - pierwsze dwa wyjazdy dla rolników reprezentujących tradycyjny region zajmujący się opasem bydła rzeźnego, w celu odwiedzenia i nawiązania bezpośrednich relacji z rolnikami, tradycyjnymi i dominującymi dostawcami młodego bydła do dalszego opasu w celu zapoznania swoich potencjalnych docelowych partnerów – dostawców młodego bydła do opasu w swoich gospodarstwach i odwiedzenia ich gospodarstw. Drugie dwa wyjazdy w formie rewizyty dla rolników reprezentujących dostawców młodego bydła: cieląt i odsadów do dalszego opasu u rolników z województw zajmujących się opasem bydła rzeźnego w celu kontynuowania budowy bezpośrednich relacji i nawiązania kontaktów handlowych, aby ograniczyć rolę pośredników na tym etapie łańcucha produkcji. 
 • Konferencje - pierwsza dotycząca przedsiębiorczości na obszarach wiejskich oraz poprawy sytuacji rolnika w łańcuchu produkcji wołowiny i produkcji żywności, korzyści ze współpracy rolników w ramach różnych form integracji sformalizowanej oraz niesformalizowanej w tym spółdzielni, zrzeszeń, spółek handlowych w tym posiadających status grupy producentów rolnych lub organizacji producentów. Druga konferencja dotycząca dobrych praktyk w obszarze przedsiębiorczości na obszarach wiejskich i dalszych perspektyw związanych z poprawą pozycji konkurencyjnej rolników w łańcuchu produkcji wołowiny.</t>
  </si>
  <si>
    <t>Operacja polega na przygotowaniu i przeprowadzeniu ogólnokrajowej Internetowej kampanii medialnej. W ramach operacji zostaną przygotowane: 
(1) 12 filmów  w Internecie prezentujących praktykę, korzyści i doświadczenia spółdzielni energetycznych i innych form społeczności energetycznych OZE. 
(2)  informacje i publikacje w internecie  - KAMPANIA INFORMACYJNA:
• 12 informacji towarzyszących filmom;
• blog w mediach społecznościowych dotyczący społeczności energetycznych OZE;  
• internetowy serwis Pytań i Odpowiedzi z ekspertami odnośnie problematyki projektowania i wdrażania spółdzielni energetycznych i innych form społeczności energetycznych OZE;
• zamieszczane na stronie rekomendacje dla producentów i konsumentów oraz rozwiązań dla funkcjonowania spółdzielni energetycznych;
• posty zamieszczane na stronie i w mediach społecznościowych na temat nowości i nowinek dotyczących problematyki spółdzielni energetycznych.</t>
  </si>
  <si>
    <t xml:space="preserve">Celem operacji jest zapewnienie udziału zainteresowanych mieszkańców wsi, rolników, naukowców, doradców rolnych, uczniów szkół rolniczych w działaniach edukacyjnych, które zachęcają do przechodzenia na zrównoważoną produkcję rolną  i tym samym przyczyniają się do  rozwoju obszarów wiejskich. 1. Upowszechnianie wiedzy na temat dobrych praktyk nawozowych, ograniczania zużycia pestycydów oraz wsparcie rolników we wdrożenie zapisów Programu działań (programu azotanowego) i przygotowywania planów nawozowych 
2. Wzmocnienie świadomości ekologicznej i kreowanie postaw proekologicznych w społecznościach wiejskich
3. uświadomienie wpływu produkcji rolnej na stan środowiska, bioróżnorodności i jakość wód roli procesów rozpraszania azotu i fosforu z działalności rolniczej do środowiska oraz zasad bilansowania potrzeb pokarmowych roślin i zwierząt mieszkańców wsi, doradców rolnych, uczniów szkół rolniczych </t>
  </si>
  <si>
    <t>Wsparcie przedstawicieli LGD w zakresie wdrażania inicjatywy LEADER</t>
  </si>
  <si>
    <t xml:space="preserve">Celem operacji jest podniesienie wiedzy i kompetencji przedstawicieli LGD województwa lubelskiego w zakresie wdrażania inicjatyw LEADER w nowym okresie programowania oraz poznanie dobrych praktyk dotyczących wykorzystania lokalnych zasobów w rozwój obszarów wiejskich, które są niezbędne do podejmowania nowych wyzwań dotyczących realizacji Lokalnych Strategii Rozwoju. </t>
  </si>
  <si>
    <t xml:space="preserve">W ramach operacji zostaną zorganizowane dwa szkolenia dotyczące wdrażania inicjatyw LEADER oraz projektów partnerskich. Jedno szkolenie zostanie połączone z wizyta studyjną dotyczącą poznania dobrych praktyk w zakresie rozwoju obszarów wiejskich. </t>
  </si>
  <si>
    <t xml:space="preserve">szkolenie </t>
  </si>
  <si>
    <t>przedstawiciele LGD z terenu województwa lubelskiego</t>
  </si>
  <si>
    <t xml:space="preserve">liczba wyjazdów </t>
  </si>
  <si>
    <t>Marketing wina z własnej winnicy</t>
  </si>
  <si>
    <t xml:space="preserve">Celem operacji jest podniesienie poziomu wiedzy i wymiana doświadczeń w zakresie nowych kierunków rozwoju obszarów wiejskich. </t>
  </si>
  <si>
    <t>Przedmiotem operacji będzie organizacja trzydniowego szkolenia z wizytą w winnicy na terenie województwa lubelskiego.</t>
  </si>
  <si>
    <t>producenci wina, producenci produktów lokalnych i tradycyjnych, przedstawiciele ODR, osoby związane z branżą winiarską</t>
  </si>
  <si>
    <t>Wioski tematyczne a idea Smart Village w Polsce</t>
  </si>
  <si>
    <t xml:space="preserve">Celem operacji jest ułatwianie wymiany wiedzy i doświadczeń pomiędzy różnymi środowiskami/podmiotami uczestniczącymi w rozwoju obszarów wiejskich, promowaniu integracji i współpracy między nimi. </t>
  </si>
  <si>
    <t xml:space="preserve">W ramach operacji zaplanowano organizację 4-dniowej wizyty studyjnej w wioskach tematycznych powiatu dzierżoniowskiego. Przedmiotem operacji będą również warsztaty praktyczne dotyczące zakładania wiosek tematycznych. </t>
  </si>
  <si>
    <t xml:space="preserve">W kobietach siła - aktywne KGW szansą na wykorzystanie potencjału kobiet z powiatu łęczyńskiego dla rozwoju lokalnej społeczności </t>
  </si>
  <si>
    <t>Operacja ma na celu wymianę i rozpowszechnianie wiedzy oraz doświadczeń wśród mieszkańców terenów wiejskich powiatu łęczyńskiego na temat działalności kół gospodyń wiejskich jako szansy na wykorzystanie potencjału kobiet dla rozwoju lokalnej społeczności</t>
  </si>
  <si>
    <t xml:space="preserve">Operacja będzie polegać na organizacji projektu, składającego się z wyjazdu studyjnego, konferencji, konkursu kulinarnego, skierowanych do mieszkańców terenów wiejskich powiatu łęczyńskiego. </t>
  </si>
  <si>
    <t>Nasze sukcesy - dobre praktyki realizacji operacji w ramach PROW 2014-2020 na terenie obszarów wiejskich</t>
  </si>
  <si>
    <t xml:space="preserve">Celem operacji jest zapoznanie się z informacjami dotyczącymi realizacji operacji w ramach PROW 2014-2020. Działanie to pozwoli na dalszy obszarów wiejskich. Wymiana doświadczeń czy też prezentacja dobrych praktyk jest zalecana przez MRiRW jako etap podsumowujący poszczególne okresy programowania. </t>
  </si>
  <si>
    <t>Operacja będzie polegała na realizacji jednodniowego wydarzenia. Tematem konferencji będzie szeroko rozumiany rozwój lokalny - wymiana lub upowszechnianie wiedzy i doświadczeń dotyczących rozwoju współpracy na obszarach wiejskich w wymiarze produkcyjnym, usługowym i społeczny przez dążenie do wdrożenia formuły "wsi wielofunkcyjnej"</t>
  </si>
  <si>
    <t xml:space="preserve">liczba konferencji </t>
  </si>
  <si>
    <t>osoby pełniące funkcje sołtysa, przedstawiciele organizacji pozarządowych z terenu powiatu lubelskiego, przedstawiciele JST</t>
  </si>
  <si>
    <t>Lokalna Grupa Działania "Kraina wokół Lublina"</t>
  </si>
  <si>
    <t>Wykorzystanie walorów przyrodniczych i historycznych dla rozwoju gospodarczego woj. lubelskiego w oparciu o dobre praktyki</t>
  </si>
  <si>
    <t>Celem operacji jest udział mieszkańców województwa lubelskiego we wdrażaniu inicjatyw na rzecz rozwoju obszarów wiejskich z wykorzystaniem funduszy unijnych. Poprawa, wymiana wiedzy pomiędzy podmiotami uczestniczącymi w rozwoju przedsiębiorczości</t>
  </si>
  <si>
    <t>Przedmiotem operacji jest organizacja wizyty studyjnej na Tereni polski w trakcie której odbędą się spotkania informacyjne w zakresie produktu lokalnego, stanowiącego materialne i niematerialne dziedzictwo historyczne, przyrodnicze i kulturowe oraz przyczyni się do uzyskania dodatkowego źródła dochodu</t>
  </si>
  <si>
    <t>II Kongres Kół Gospodyń Wiejskich z terenu Gminy Opole Lubelskie</t>
  </si>
  <si>
    <t xml:space="preserve">Celem operacji jest zwiększenie poziomu wiedzy oraz ułatwianie wymiany wiedzy pomiędzy różnymi środowiskami i podmiotami. Celem operacji jest również promowanie integracji współpracy między tymi podmiotami dzięki organizacji kongresu. </t>
  </si>
  <si>
    <t xml:space="preserve">Przedmiotem operacji jest organizacja jednodniowego kongresu KGW z terenu Gminy Opole Lubelskie. Tego typu wydarzenie jest doskonałą okazją do poruszania tematów związanych z rozwojem obszarów wiejskich w oparciu o potencjał kulturowy, gospodarczy i środowiskowy. </t>
  </si>
  <si>
    <t>liczba kongresów</t>
  </si>
  <si>
    <t>Koła Gospodyń Wiejskich, samorządowcy, lokalni liderzy, osoby zaangażowane w rozwój obszarów wiejskich</t>
  </si>
  <si>
    <t>Smart Villages, czyli jak poprawić jakość życia na wsi</t>
  </si>
  <si>
    <t xml:space="preserve">Celem operacji jest podniesienie wiedzy i kompetencji mieszkańców w zakresie koncepcji Smart Villages oraz przedstawienie dobrych praktyk w tym zakresie, a także zachęcenie społeczności lokalnej do podejmowania własnych w tworzeniu inteligentnych wiosek. </t>
  </si>
  <si>
    <t>Przedmiotem operacji jest organizacja szkolenia i wyjazdu studyjnego dotyczącego koncepcji Smart Villages. Realizacji operacji przyczyni się do wspierania oddolnych inicjatyw i narzędzi wykorzystujących nowoczesne metody i technologie, które służą poprawie jakości i poziomu życia  mieszkańców obszarów wiejskich, w tym poprawie konkurencyjności terenów wiejskich</t>
  </si>
  <si>
    <t>mieszkańcy regionu LGD</t>
  </si>
  <si>
    <t xml:space="preserve">Zioła mają moc </t>
  </si>
  <si>
    <t xml:space="preserve">Głównym celem operacji jest zwiększenie udziału zainteresowanych stron we wdrażaniu wszelkich projektów na rzecz rozwoju obszarów wiejskich oraz poznanie ciekawych form przedsiębiorczości pozarolniczej. </t>
  </si>
  <si>
    <t xml:space="preserve">Przedmiotem operacji polega na zorganizowaniu wyjazdu studyjnego krajowego dla osób  zainteresowanych tematyka zielarstwa. Uczestnicy wyjazdu studyjnego będą mieli okazje zdobyć informacje z zakresu zielarstwa, zwiększyć świadomość z zakresu krótkich łańcuchów dostaw żywności, wymienić doświadczenia </t>
  </si>
  <si>
    <t>mieszkańcy Gminy Ułęż, mieszkańcy obszarów wiejskich</t>
  </si>
  <si>
    <t xml:space="preserve">Spółdzielnia energetyczna odpowiedzią na rosnące ceny energii - szkolenie dla mieszkańców obszarów wiejskich </t>
  </si>
  <si>
    <t>Celem operacji jest podwyższenie poziomu wiedzy wśród mieszkańców obszarów wiejskich na temat możliwości zakładania oraz prowadzenia działalności w formie spółdzielni energetycznej, możliwości wykorzystania technologii odnawialnych źródeł energii w działalności rolniczej, oszczędzanie wydatków na energie wynikających z produkowania energii elektrycznej z odnawialnych źródeł energii na własne potrzeby, korzyści związanych z współpraca gospodarczą środowiska lokalnego</t>
  </si>
  <si>
    <t>Operacja będzie realizowana w ramach dwóch etapów - trzydniowego szkolenia poświęconego zakładaniu oraz prowadzeniu działalności w formie spółdzielni energetycznej oraz drugi etap - objęciu powstałej grupy inicjatywnej konsultacjami eksperckimi z zakresu aspektów prawnych oraz technicznych dotyczących inwestycji w odnawialne źródła energii</t>
  </si>
  <si>
    <t>mieszkańcy gminy wiejskiej Ulhówek, producenci rolni, przedsiębiorcy z sektora małych i średnich przedsiębiorstw</t>
  </si>
  <si>
    <t>Gmina Ulhówek</t>
  </si>
  <si>
    <t xml:space="preserve">konsultacje eksperckie </t>
  </si>
  <si>
    <t>liczba konsultacji</t>
  </si>
  <si>
    <t>godz.</t>
  </si>
  <si>
    <t>nie mniej niż 10</t>
  </si>
  <si>
    <t>Krótkie łańcuchy dostaw żywności - forma rozwoju lokalnych producentów żywności</t>
  </si>
  <si>
    <t>Celem operacji jest podniesienie poziomu wiedzy i wymiana doświadczeń w zakresie nowych kierunków rozwoju obszarów wiejskich. Głównym powodem skracania łańcuchów dostaw żywności jest potrzeba zwiększenia przejrzystości, ograniczenia kosztów, by zapewnić konkurencyjna cenę konsumentowi przy zapewnieniu jakości i ciągłości dostaw oraz zwiększenie dochodów producentów</t>
  </si>
  <si>
    <t>Operacja będzie polegać na konferencji skierowanej do osób z obszarów wiejskich województwa lubelskiego, co spowoduje podniesienie wiedzy i wymianę doświadczeń w zakresie kierunków rozwoju obszarów wiejskich</t>
  </si>
  <si>
    <t>mieszkańcy obszarów wiejskich, rolnicy, sadownicy, podmioty zajmujące się przetwórstwem żywności, LGD, ODR</t>
  </si>
  <si>
    <t>Liderzy lokalnej społeczności - konferencja dla osób zaangażowanych w rozwój obszarów wiejskich</t>
  </si>
  <si>
    <t>Celem konferencji jest aktywizacja liderów lokalnej społeczności na rzecz podejmowania inicjatyw w zakresie rozwoju obszarów wiejskich, w tym kreowania miejsc pracy na terenach wiejskich. Dodatkowym celem konferencji jest również zwiększenie wiedzy oraz wymiana doświadczeń przyczyniających się do rozwoju obszarów wiejskich</t>
  </si>
  <si>
    <t xml:space="preserve">Przedmiotem operacji jest organizacja konferencji skierowanej do szerokiego grona odbiorców, w szczególności osób zaangażowanych  w rozwój obszarów wiejskich.  Działanie ma służyć budowaniu zasobów wiedzy i doświadczeń organizacji formalnych i nieformalnych działających na obszarach wiejskich. Dodatkowo konferencja ma sprzyjać aktywizacji społeczności wiejskich po przez angażowanie partnerów społecznych i gospodarczych w planowanie i realizacje lokalnych inicjatyw </t>
  </si>
  <si>
    <t>sołtysi, członkowie rad sołeckich, liderzy lokalnej społeczności, samorządowcy, osoby zaangażowane w rozwój obszarów wiejskich, przedstawiciele organizacji pozarządowych</t>
  </si>
  <si>
    <t>"Nasze tradycje - nasza przyszłość" -  dobre praktyki związane z ginącymi zawodami</t>
  </si>
  <si>
    <t xml:space="preserve">Celem operacji jest zapoznanie uczestników z tradycja i dziedzictwem kulturowym wsi - upowszechnianie wiedzy i doświadczeń dotyczących ginących zawodów. Operacja ma na celu zwiększenie wiedzy i aktywności mieszkańców powiatu lubelskiego w zakresie podejmowania inicjatyw na rzecz rozwoju obszarów wiejskich. </t>
  </si>
  <si>
    <t>W ramach operacji będą prezentowane dobre praktyki związane z realizacja zadań w oparciu o tradycje i dziedzictwo lokalne, które maja na celu dostarczenie wiedzy oraz umiejętności dotyczących wykonywania zawodów opartych na tradycji, a tym samym wpływających na rozwój obszarów wiejskich. Przedmiotem operacji będą warsztaty stacjonarne i dwa warsztaty wyjazdowe</t>
  </si>
  <si>
    <t>mieszkańcy powiatu lubelskiego, przedstawiciele organizacji pozarządowych, stowarzyszenia, fundacje, OSP, KGW</t>
  </si>
  <si>
    <t>Przedsiębiorczość na wsi - cykl warsztatów dla mieszkańców obszarów wiejskich</t>
  </si>
  <si>
    <t>Celem operacji jest nabycie wiedzy nt. przedsiębiorczości na wsi i cyfryzacji w życiu publicznym, aktywizacja mieszkańców, partnerów społecznych i gospodarczych do podejmowania oraz wdrażania lokalnych inicjatyw bazujących na produktach lokalnych oraz walorach wsi</t>
  </si>
  <si>
    <t xml:space="preserve">Operacja będzie polegała na przeprowadzeniu cyklu warsztatów z zakresu przedsiębiorczości na obszarach wiejskich oraz promowania swojej działalności w internecie skierowanych do mieszkańców obszarów wiejskich i organizacji pozarządowych z terenu województwa lubelskiego </t>
  </si>
  <si>
    <t>mieszkańcy obszarów wiejskich, członkowie organizacji społecznych, organizacji pozarządowych, lokalni liderzy, aktywni sołtysi</t>
  </si>
  <si>
    <t>Gmina Wysokie</t>
  </si>
  <si>
    <t>Gmina Wólka- z tradycją w przyszłość</t>
  </si>
  <si>
    <t xml:space="preserve">Celem operacji jest aktywizacja mieszkańców wsi z terenu powiatu lubelskiego na rzecz podejmowania inicjatyw w zakresie rozwoju obszarów wiejskich, w szczególności opartych na promocji atrakcji turystycznych oraz lokalnych walorów kulinarnych. </t>
  </si>
  <si>
    <t>Operacja będzie polegać na organizacji dwóch konkursów o zasięgu powiatowym, których głównym celem będzie promocja zrównoważonego rozwoju obszarów wiejskich. Konkurs zostanie skierowanych do młodzieży i będzie to konkurs fotograficzny promujący walory turystyczne powiatu lubelskiego i konkurs kulinarny skierowany do kół gospodyń wiejskich</t>
  </si>
  <si>
    <t>mieszkańcy terenów powiatu lubelskiego, uczniów</t>
  </si>
  <si>
    <t>Gmina Wólka</t>
  </si>
  <si>
    <t xml:space="preserve">Rozwój, wsparcie i promocja przedsiębiorczości na obszarach wiejskich - dobre praktyki na przykładzie województwa świętokrzyskiego </t>
  </si>
  <si>
    <t xml:space="preserve">Celem będzie promocja zrównoważonego rozwoju obszarów wiejskich poprzez poniesienie poziomu wiedzy uczestników wyjazdu studyjnego z zakresu realizacji przedsięwzięć zwiększających rentowność i konkurencyjność gospodarstw przy wykorzystaniu potencjału danego regionu. </t>
  </si>
  <si>
    <t>Operacja będzie polegała na organizacji 3-dniowego wyjazdu studyjnego krajowego w ramach którego uczestnicy zapoznają się z dobrymi przykładami współpracy partnerskiej, tworzenia inicjatyw wsparcia przedsiębiorczości, agroturystyki, sprzedaży bezpośredniej oraz produkcji tradycyjnych wyrobów w oparciu o lokalne zasoby</t>
  </si>
  <si>
    <t>rolnicy, przedstawiciele samorządu rolniczego, doradcy rolniczy, przedsiębiorcy działający na obszarach wiejskich</t>
  </si>
  <si>
    <t>W KGW siła</t>
  </si>
  <si>
    <t xml:space="preserve">Głównym celem operacji jest wymiana dobrych praktyk i doświadczeń dotyczących działalności kół gospodyń wiejskich jako szansy na wykorzystanie potencjału kobiet dla rozwoju lokalnej społeczności z uwzględnieniem walorów kulturowych, turystycznych i kulinarnych obszarów wiejskich. Operacja przyczyni się również do realizacji celów szczegółowych: promowania aktywności i integracji zarówno organizacji jak i mieszkańców, promowania aktywności społecznej wśród osób młodych mieszkających na wsi, zwiększenia aktywności różnorodnych grup zainteresowań, zwiększenia udziału mieszkańców i przedstawicieli lokalnych grup społecznych we wdrażaniu inicjatyw na rzecz rozwoju obszarów wiejskich </t>
  </si>
  <si>
    <t xml:space="preserve">Operacja zakłada realizacje kilku form mających na celu wymianę dobrych praktyk i doświadczeń dotyczących działalności kół gospodyń wiejskich jako szansy na wykorzystanie potencjału kobiet dla rozwoju lokalnej społeczności z uwzględnieniem walorów kulturowych, turystycznych i kulinarnych obszarów wiejskich </t>
  </si>
  <si>
    <t>mieszkańcy obszarów wiejskich z terenu Gminy Fajsławice, KGW</t>
  </si>
  <si>
    <t>Gmina Fajsławice</t>
  </si>
  <si>
    <t>liczba spotów w internecie</t>
  </si>
  <si>
    <t>min. 50</t>
  </si>
  <si>
    <t>min. 15</t>
  </si>
  <si>
    <t>Potencjał kulinarny Gminy Wojciechów - budowanie marki Ziemi Wojciechowskiej na bazie produktów tradycyjnych</t>
  </si>
  <si>
    <t xml:space="preserve">Celem projektu jest podjęcie inicjatyw na rzecz rozwoju Gminy Wojciechów, organizacje pozarządowe oraz partnerzy projektu będą mogli zobaczyć efekty podjętych działań i ich wpływ na zwiększenie udziału zainteresowanych stron we wdrażaniu inicjatyw na rzecz rozwoju obszarów wiejskich. Upowszechnianie wiedzy na temat możliwości jakie daje tworzenie produktów lokalnych na bazie tradycji kulinarnych, przekazanie dobrych praktyk, wspólne wypracowanie innowacyjnych form prezentacji dziedzictwa kulinarnego Ziemi Wojciechowskiej, wskazanie na potencjał współpracy sieciowej z właścicielami bazy noclegowej, żywieniowej turystycznej oraz wzbogacenie oferty. </t>
  </si>
  <si>
    <t>Przedmiotem operacji jest przeprowadzenie cyklu szkoleń i warsztatów dla członków KGW i Klubu seniora z zakresu wykorzystania tradycji kulinarnych do budowania marki Ziemi Wojciechowskiej, podjęcie współpracy z sektorem prywatnym i społecznym w zakresie tworzenia nowych inicjatyw dla rozwoju obszarów wiejskich oraz zwiększenie udziału zainteresowanych stron we wdrażaniu inicjatyw na rzecz rozwoju obszarów wiejskich</t>
  </si>
  <si>
    <t>Gminny Ośrodek Kultury w Wojciechowie</t>
  </si>
  <si>
    <t>Celem operacji jest przedstawienie korzyści i możliwości jakie daje zrównoważony rozwój obszarów wiejskich w ramach istniejących systemów jakości żywności dla rynku konsumentów i rozwoju turystyki w duch Slow Food Travel, opierając to na konkretnych przykładach wsparcia promocji tych produktów i producentów oraz umożliwienie rolnikom bezpośredniego przedstawienia tych korzyści i sposobu w jaki sami pokonali bariery przystąpienia do systemu</t>
  </si>
  <si>
    <t xml:space="preserve">Operacja będzie polegała na opracowaniu i wydaniu w wersji elektronicznej przewodnika, w którym zostanie opisanych 15 rolników żywności wysokiej jakości z terenu województwa Lubelskiego, Podlaskiego i Podkarpackiego w kontekście ich wpływu na zrównoważony rozwój obszarów wiejskich tego obszaru i możliwość rozwoju Turystyki Slow Food Travel </t>
  </si>
  <si>
    <t xml:space="preserve"> publikacja w internecie</t>
  </si>
  <si>
    <t>producenci produktów lokalnych, rolnicy, mieszkańcy Lubelskiego, Podkarpackiego, Podlaskiego</t>
  </si>
  <si>
    <t>Stowarzyszenie Grupa Odrolnika</t>
  </si>
  <si>
    <t>strony internetowe na których zostanie zamieszczona informacja</t>
  </si>
  <si>
    <t>Lubelski Szlak Kulinarny "Zasmakuj w Tradycji" - dobre praktyki w zakresie wykorzystania produktów tradycyjnych i lokalnych</t>
  </si>
  <si>
    <t xml:space="preserve">Celem operacji jest promocja zrównoważonego rozwoju obszarów wiejskich poprzez prezentacje dobrych praktyk w zakresie wykorzystania produktów tradycyjnych i lokalnych. Będzie to podstawa do podejmowania nowych inicjatyw dotyczących wykorzystania potencjału rolnictwa i obszarów wiejskich do rozwoju przedsiębiorczości a tym samym do ograniczania ubóstwa na obszarach wiejskich oraz wspierania dywersyfikacji dochodów miejscowej ludności </t>
  </si>
  <si>
    <t>Przedmiotem operacji jest organizacja trzech wyjazdów studyjnych po Lubelskim Szlaku kulinarnym podczas których zaprezentowanych zostanie łącznie co najmniej 18 różnych obiektów jako przykład dobrych praktyk wykorzystujących</t>
  </si>
  <si>
    <t>przedstawiciele KGW, producenci produktów lokalnych, przedstawiciele gastronomii, rolnicy, sołtysi, radni, przedstawiciele lokalnego samorządu</t>
  </si>
  <si>
    <t xml:space="preserve">spotkanie </t>
  </si>
  <si>
    <t xml:space="preserve">Odkryć potencjał obszarów wiejskich Powiatu Żagańskiego. </t>
  </si>
  <si>
    <t>Celem operacji jest poprawa jakości życia na obszarach wiejskich poprzez rozwój działalności pozarolniczych, w tym agroturystycznych na terenie Powiatu Żagańskiego</t>
  </si>
  <si>
    <t>Operacja polega organizacji wyjazdu studyjnego w celu przeprowadzenia wizji lokalnej w niektórych gospodarstwach agroturystycznych występujących w województwie Warmińsko- Mazurskim. Uczestnicy projektu sołtysi, przedstawiciele lokalnego JST, przedsiębiorcy z terenu Powiatu Żagańskiego w Województwie Lubuskim będą mogli poprzez obserwację zdobyć ważne informacje oraz wiadomości na temat prowadzenia tego typu działalności pozarolniczej na obszarach wiejskich</t>
  </si>
  <si>
    <t xml:space="preserve">Przedstawiciele obszarów wiejskich zainteresowani rozpoczęciem bądź rozwojem działalności agroturystycznej lub pozarolniczej na tym terenie, przedstawiciele samorządu terytorialnego a także sołtysi i przedsiębiorcy Powiatu Żagańskiego. </t>
  </si>
  <si>
    <t>Szlakiem dobrych praktyk PROW 2014-2020 - kampania informacyjno-promocyjna</t>
  </si>
  <si>
    <t xml:space="preserve">Celem operacji jest przeprowadzenie kampanii informacyjno-promocyjnej prezentującej 6 wzorcowych przykładów zrealizowanych na terenie województwa lubuskiego dobrych praktyk PROW w latach 2014-2020. Zrealizowane operacje zostaną opisane w 6 artykułach w prasie o zasięgu regionalnym. Dzięki realizacji operacji nastąpi transfer wiedzy i innowacji na obszarach wiejskich województwa lubuskiego. Zaprezentowanie przykładów dobrych praktyk zwiększy zainteresowanie stron we wdrażanie nowych inicjatyw na rzecz obszarów wiejskich w swoich społecznościach lokalnych. Zaprezentowane wzorcowe przykłady zrealizowanych operacji poszczególnych priorytetów programu staną się inspiracją dla nowych przedsięwzięć. </t>
  </si>
  <si>
    <t>Operacja będzie polegała na przeprowadzeniu kampanii informacyjno-promocyjnej pt. „Szlakiem dobrych praktyk PROW 2014-2020” w ramach której zostanie opisanych 6 przykładów „dobrych praktyk PROW” dotyczących 6 wybranych operacji zrealizowanych na terenie województwa lubuskiego realizowanych w ramach PROW 2014-2020. Artykuły zostaną zamieszczone w lokalnej prasie o zasięgu regionalnym. Operacja skierowana będzie do wszystkich mieszkańców woj. lubuskiego.</t>
  </si>
  <si>
    <t>liczba artykułów/wkładek/   ogłoszeń w prasie</t>
  </si>
  <si>
    <t xml:space="preserve">Mieszkańcy województwa lubuskiego, jednak w szczególności ma trafić do osób aktywnie działających na rzecz rozwoju obszarów wiejskich tj. beneficjentów i potencjalnych beneficjentów. Odbiorcami będą też: młodzi ludzie, uczniowie szkół, zwłaszcza rolniczych, rolnicy, producenci rolni, przedsiębiorcy. </t>
  </si>
  <si>
    <t xml:space="preserve">Wizyta studyjna w LGD Województwa Dolnośląskiego </t>
  </si>
  <si>
    <t>Celami wizyty studyjnej będzie „podpatrywanie" dobrych praktyk w ramach działań realizowanych przez LGD z województwa dolnośląskiego,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</si>
  <si>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będzie polegała na zorganizowaniu wyjazdu studyjnego dla przedstawicieli LGD oraz mieszkańców z województwa lubuskiego do województwa dolnośląskiego. Wyjazd będzie miał na celu wymianę doświadczeń oraz zapoznanie się z dobrymi praktykami realizowanymi ze środków Programu Obszarów Wiejskich w województwie dolnośląskiego.</t>
  </si>
  <si>
    <t xml:space="preserve">Przedstawiciele województwa lubuskiego, reprezentanci Lokalnych Grup Działania Województwa Lubuskiego i JST oraz aktywnych mieszkańców obszarów wiejskich. </t>
  </si>
  <si>
    <t>Lokalna Grupa Działania Zielone Światło</t>
  </si>
  <si>
    <t>Wizyta studyjna w LGD Województwa Pomorskiego</t>
  </si>
  <si>
    <t>Celami wizyty studyjnej będzie „podpatrywanie" dobrych praktyk w ramach działań realizowanych przez LGD z województwa pomorskiego,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</si>
  <si>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będzie polegała na zorganizowaniu wyjazdu studyjnego dla przedstawicieli LGD oraz mieszkańców z województwa lubuskiego do województwa pomorskiego. Wyjazd będzie miał na celu wymianę doświadczeń oraz zapoznanie się z dobrymi praktykami realizowanymi ze środków Programu Obszarów Wiejskich w województwie pomorskim.</t>
  </si>
  <si>
    <t xml:space="preserve">Liczba warsztatów/ liczba uczestników                                                                                                                                                                 </t>
  </si>
  <si>
    <t>Rękodzieło wczoraj i dziś – warsztaty</t>
  </si>
  <si>
    <t xml:space="preserve">Cel operacji to przeszkolenie mieszkańców obszarów wiejskich z województwa lubuskiego w zakresie wykonywania i wykorzystywania charakterystycznych splotów tworzonych na sznurkach zwanych makramą, a także zapoznania z techniką Tiffanny’ego wykorzystywaną przy tworzeniu witraży w celu podtrzymywania tradycji rękodzieła jaką są witraże oraz makrama, a także wykorzystywania tych technik w innowacyjnych zastosowaniach, dających możliwość dodatkowego zarobkowania. </t>
  </si>
  <si>
    <t xml:space="preserve">Operacja będzie polegała na przeprowadzeniu 2-dniowych warsztatów, podczas których uczestniczący w nich mieszkańcy obszarów wiejskich z województwa lubuskiego, w liczbie 20 osób, zdobędą wiedzę i umiejętności w zakresie wyplatania makram oraz tworzenia małych form witrażowych. </t>
  </si>
  <si>
    <t xml:space="preserve">Mieszkańcy obszarów wiejskich województwa lubuskiego, osoby zainteresowane rękodziełem, chętne do poszerzania wiedzy i umiejętności w tym zakresie a także zaangażowane w rozwój swoich wsi, zainteresowane jej tradycjami oraz poszukujące innowacyjnych i alternatywnych sposobów jej wykorzystania. </t>
  </si>
  <si>
    <t>Debata Rolna 2023</t>
  </si>
  <si>
    <t>Celem operacji jest przekazanie i praktyczne wykorzystanie wiedzy uzyskanej przez uczestników konferencji z zaproponowanego zakresu tematycznego tj. zielonej energii na obszarach wiejskich, biologizacji w rolnictwie, retencji wodnej, oraz zapoznanie z ekoschematami - płatnościami w ramach płatności bezpośrednich w latach 2023-2027. Tematyka ta wpisuje się w strategie unijne i wpływa na wzrost świadomości słuchaczy oraz na rozwój obszarów wiejskich.</t>
  </si>
  <si>
    <t xml:space="preserve">Operacja będzie polegała na zorganizowaniu konferencji i przekazaniu istotnych informacji z zaproponowanego zakresu tematycznego, tj. zielonej energii na obszarach wiejskich, biologizacją w rolnictwie, retencji wodnej, jako jednemu ze sposobów przeciwdziałania zmianom klimatycznym oraz zapoznanie z ekoschematami, czyli nowymi płatnościami w ramach płatności bezpośrednich w latach 2023-2027, które mają wspomagać producentów rolnych także w obszarach które będą prezentowane podczas konferencji. Odbiorcami przekazanych informacji będzie grupa 100 osób, przede wszystkim mieszkańców terenów wiejskich województwa lubuskiego – rolników, członków izby rolniczej, grup producenckich, , przedstawicieli związków i organizacji rolniczych skupionych w Lubuskim Forum Rolniczym oraz doradców rolniczych, przedstawicieli instytucji odpowiedzialnych za obsługę sektora rolnego w województwie lubuskim. </t>
  </si>
  <si>
    <t>Mieszkańcy obszarów wiejskich, przede wszystkim rolnicy, w tym członkowie izby rolniczej, grup producenckich, przedstawiciele związków i organizacji rolniczych skupionych w Lubuskim Forum Rolniczym oraz doradcy rolniczy, a także przedstawiciele instytucji odpowiedzialnych za obsługę sektora rolnego z obszaru województwa lubuskiego.</t>
  </si>
  <si>
    <t>Innowacje w prowadzeniu gospodarstwa pasiecznego</t>
  </si>
  <si>
    <t>Celem operacji jest zapoznanie uczestników wyjazdu studyjnego z innowacyjnymi rozwiązaniami w gospodarce pasiecznej, przedstawienie praktycznych zastosowań nowoczesnego sprzętu pszczelarskiego w celu wdrożenia tych umiejętności w swoich pasiekach, pokazanie alternatywnych sposobów organizacji gospodarstwa pasiecznego, które nie ogranicza się tylko do sprzedaży produktów pszczelich.</t>
  </si>
  <si>
    <t xml:space="preserve">Operacja będzie polegała na zorganizowaniu wyjazdu studyjnego pt. „ Innowacje w prowadzeniu gospodarstwa pasiecznego” dla 40 pszczelarzy z województwa lubuskiego. </t>
  </si>
  <si>
    <t>Pszczelarze z województwa lubuskiego.</t>
  </si>
  <si>
    <t>Lubuski Związek Pszczelarzy</t>
  </si>
  <si>
    <t xml:space="preserve">Ogród ekologiczny – Czym natura obdarowuje, człowiek mądrze wykorzystuje </t>
  </si>
  <si>
    <t>Celem głównym operacji jest przeszkolenie mieszkańców obszarów wiejskich i osób działających na rzecz rolnictwa i rozwoju wsi w zakresie zasad i technik prowadzenia ekologicznego gospodarstwa oraz pokazanie technik przygotowania biodegradowalnych wianków ozdobnych wraz z przedstawieniem niezbędnych materiałów do ich tworzenia.</t>
  </si>
  <si>
    <t xml:space="preserve">Operacja polegać będzie na przeprowadzeniu, dla grupy 17 lubuskich rolników i osób działających na rzecz rolnictwa i obszarów wiejskich województwa lubuskiego, warsztatów na konkretnym przykładzie certyfikowanego ogrodu ekologicznego, z ogrodem sferycznym, z permakulturą, z doświadczeniem edukacyjnym. </t>
  </si>
  <si>
    <t>Lubuscy producenci rolni, rolnicy, aktywni mieszkańcy obszarów wiejskich, liderzy w swoich  środowiskach lokalnych, uczestniczący aktywnie w pracy dla społeczności wsi i obszarów wiejskich województwa lubskiego.</t>
  </si>
  <si>
    <t xml:space="preserve">Lubuska Izba Rolnicza </t>
  </si>
  <si>
    <t>Konkurs na „Najlepsze gospodarstwo ekologiczne w województwie lubuskim w 2023 r.”</t>
  </si>
  <si>
    <t>Konkurs ma na celu popularyzowanie i rozwój rolnictwa ekologicznego. Zachęcanie innych producentów do przestawiania swojej produkcji na produkcję ekologiczną i promocję produktów żywności ekologicznych. Ponadto ma na celu wdrożenie dobrych praktyk                                  w gospodarstwach rolnych polegających na stosowaniu nawozów naturalnych i metod produkcji przyjaznych środowisku, promowaniu żywności wysokiej jakości przy utrzymaniu lub podwyższaniu żyzności gleby.</t>
  </si>
  <si>
    <t>Operacja będzie polegała na zorganizowaniu konkursu i wyłonieniu przez komisję konkursową najlepszego gospodarstwa ekologicznego w województwie lubuskim w 2023 r. Laureat konkursu będzie reprezentował województwo na szczeblu krajowym.</t>
  </si>
  <si>
    <t xml:space="preserve">Gospodarstwa ekologiczne z terenu województwa lubuskiego które:
- posiadają certyfikat gospodarstwa ekologicznego
- wytwarzają produkty rolnictwa ekologicznego.
</t>
  </si>
  <si>
    <t>Lubuski Ośrodek Doradztwa Rolniczego w Kalsku</t>
  </si>
  <si>
    <t>Konkurs pn.: Najładniejsze  gospodarstwo agroturystyczne województwa lubuskiego w 2023 roku</t>
  </si>
  <si>
    <t>Głównym celem operacji jest podniesienie poziomu wiedzy wśród społeczeństwa na temat działalności agroturystycznej poprzez przeprowadzenie w czasie 8 miesięcy konkursu na „Najładniejsze gospodarstwo agroturystyczne w 2023 roku” z udziałem gospodarstw agroturystycznych województwa lubuskiego.</t>
  </si>
  <si>
    <t>Operacja będzie polegała na  organizacji i przeprowadzeniu konkursu na najładniejsze gospodarstwo agroturystyczne województwa lubuskiego w 2023 roku, spośród zgłoszonych uczestników.</t>
  </si>
  <si>
    <t>Gospodarstwa agroturystyczne województwa lubuskiego.</t>
  </si>
  <si>
    <t>Kiermasz Produktów Ekologicznych</t>
  </si>
  <si>
    <t>Celem operacji jest przekazanie wiedzy i możliwości wzmacniania odporności i spożywania produktów ekologicznych od rodzimych przedsiębiorców podczas organizacji stoiska wystawienniczego, które będzie zorganizowane podczas imprezy towarzyszącej oraz późniejsze wykorzystanie przez uczestników zdobytej wiedzy w praktyce. Celem jest również propagowanie polskiego, ekologicznego rolnictwa co jest również celem Komisji Europejskiej.</t>
  </si>
  <si>
    <t>Operacja będzie polegała na zakupieniu żywności ekologicznej oraz wysokiej jakości od producentów/rolników regionalnych i ekologicznych województwa lubuskiego oraz zorganizowaniu stoiska wystawienniczego dla 1000 osób odwiedzających stoisko, cały ogół społeczeństwa czyli wszyscy uczestnicy imprezy towarzyszącej. Zakupione produkty będą dostępne do degustacji dla osób obecnych na imprezie towarzyszącej i odwiedzających stoisko, które będzie swego rodzaju reklamą produktów i samego rolnictwa ekologicznego. W ubiegłych latach takie stoisko bardzo sprawdziło się podczas targów rolniczych w Kalsku, gdzie cieszyło się dużym zainteresowaniem i frekwencją odwiedzających. Produkty były wysokiej jakości, degustujący mogli pozyskać informację na temat osób i gospodarstw z których produkty pochodziły, co spowodowało poszerzenie współprac między rolnikami oraz producentami. Taki sam, a nawet szerszy cel chcielibyśmy osiągnąć w tym roku, bazując na roku ubiegłym, wiemy już czego mogło by być więcej a czego mniej, jak zorganizować takie stoisko, by jeszcze lepiej spełniło wszystkie założone przez nas cele i oczekiwania.</t>
  </si>
  <si>
    <t xml:space="preserve">Uczestnicy imprezy towarzyszącej, jaką będą AGRO TARGI w Kalsku, każdy kto odwiedzi stoisko, mieszkaniec województwa lubuskiego. Osoby starsze, młodzież, dzieci, dorośli. </t>
  </si>
  <si>
    <t>AgroLiga 2023 - najlepsze zarządzanie, organizacja i planowanie</t>
  </si>
  <si>
    <t>Głównym celem operacji będzie przeprowadzenie konkursu pn. AgroLiga 2023 oraz wyłonienie i promocja najlepszych gospodarstw rolnych i firm działających na rzecz rolnictwa w województwie lubuskim w okresie 9 miesięcy.</t>
  </si>
  <si>
    <t xml:space="preserve">Operacja polega na przeprowadzeniu konkursu AgroLiga 2023 i wyłonieniu najlepszego rolnika 
i firmy z branży rolnej w województwie lubuskim.
</t>
  </si>
  <si>
    <t>1/16</t>
  </si>
  <si>
    <t>Rolnicy prowadzący gospodarstwo rolne
z branży rolnej działających na rynku regionalnym, osoby prowadzące samodzielnie lub wraz z rodziną gospodarstwo rolne.</t>
  </si>
  <si>
    <t>Silna marka produktów regionalnych wytwarzanych w Powiecie Żagańskim. Dobre praktyki z Województwa Lubelskiego</t>
  </si>
  <si>
    <t xml:space="preserve">Poprawa jakości życia na obszarach wiejskich Powiatu Żagańskiego poprzez wzrost rozwoju przedsiębiorczości w zakresie wytwarzania produktów regionalnych lub tradycyjnych.  </t>
  </si>
  <si>
    <t xml:space="preserve">Operacja będzie polegała na organizacji wyjazdu studyjnego podczas, którego uczestnicy, którymi będą przedstawiciele jednostek samorządu terytorialnego, przedsiębiorcy                    i producenci rolni, sołtysi, przedstawiciele Kół Gospodyń Wiejskich, rolnicy działający na obszarach wiejskich w Powiecie Żagańskim będą mogli poprzez obserwację skorzystać  z dobrych praktyk oraz sposobów wykonywania i wytwarzania produktów regionalnych i tradycyjnych w Województwie Lubelskim, które słynie z produkcji wielu produktów regionalnych. </t>
  </si>
  <si>
    <t xml:space="preserve">Sołtysi, przedstawiciele samorządu,  osoby działające na rzecz obszarów wiejskich w różnych stowarzyszeniach w tym np. Kole Gospodyń Wiejskich, rolnicy, przedsiębiorcy, przedsiębiorcy rolni. </t>
  </si>
  <si>
    <t>Wyjazd studyjny przedstawicieli Lubuskiego Związku Piłki Nożnej na Dolny Śląsk. Poznanie specyfiki funkcjonowania oraz rozwoju środowiska piłkarskiego na obszarach wiejskich</t>
  </si>
  <si>
    <t>Celem operacji jest wymiana wiedzy i doświadczeń oraz nawiązanie kontaktów pomiędzy przedstawicielami lubuskich klubów piłkarskich, a dolnośląskimi klubami piłkarskimi działającymi na obszarach wiejskich, a także poznanie funkcjonowania dolnośląskich wiejskich klubów piłkarskich.</t>
  </si>
  <si>
    <t>Operacja polega na wyjeździe 20 przedstawicieli lubuskich klubów piłkarskich z obszarów wiejskich na teren woj. dolnośląskiego celem poznania specyfiki funkcjonowania klubów wiejskich i środowiska piłkarskiego w regionie.</t>
  </si>
  <si>
    <t xml:space="preserve">Przedstawiciele Lubuskiego Związku Piłki Nożnej działający na obszarach wiejskich. </t>
  </si>
  <si>
    <t xml:space="preserve">Wyjazd studyjny na rzecz rozwoju obszarów wiejskich Gminy Szprotawa </t>
  </si>
  <si>
    <t>Wymiana wiedzy, doświadczeń i poznania przykładów dobrych praktyk inwestycji i inicjatyw realizowanych w województwie dolnośląskim w ramach Programu Rozwoju Obszarów Wiejskich.</t>
  </si>
  <si>
    <t xml:space="preserve">Operacja będzie polegała na zorganizowaniu wyjazdu studyjnego dla 24 osób aktywnie zaangażowanych w rozwój lokalny, w tym sołtysów, radnych, przedstawicieli kół gospodyń wiejskich, ochotniczych straży pożarnych, a także przedstawicieli jednostki samorządu terytorialnego. </t>
  </si>
  <si>
    <t>1/24</t>
  </si>
  <si>
    <t>Osoby aktywnie zaangażowane w rozwój lokalny, w tym sołtysi, radni,
przedstawiciele kół gospodyń wiejskich, ochotniczych straży pożarnych, a
także przedstawicieli jednostki samorządu terytorialnego.</t>
  </si>
  <si>
    <t>Poprawa warunków higienicznych w rodzinach pszczelich</t>
  </si>
  <si>
    <t>Celem operacji będzie realizacja szkolenia dla grupy pszczelarzy w zakresie poprawy warunków higienicznych w rodzinach pszczelich mających wpływ na funkcjonowanie rodziny pszczelej w środowisku naturalnym oraz ilość i jakość  uzyskanych od pszczół produktów pszczelich.</t>
  </si>
  <si>
    <t>Liczba szkoleń/liczba uczestników szkoleń</t>
  </si>
  <si>
    <t>Produkty lokalne szansą na rozwój przedsiębiorczości inspirowany dziedzictwem województwa Dolnośląskiego</t>
  </si>
  <si>
    <t>Rozwój przedsiębiorczości nakierowanej na produkcję produktów tradycyjnych i regionalnych na obszarach wiejskich na terenie Gminy Zwierzyn. Nastąpi wzmocnienie powiązań między rolnictwem, produkcją żywności i leśnictwem a badaniami i innowacją w tym do celów ulepszonego zarządzania środowiskiem i lepszych wyników. Wyjazd przyczyni się do wspierania  innowacyjności oraz  współpracy i rozwoju bazy wiedzy na obszarach wiejskich.</t>
  </si>
  <si>
    <t>Operacja będzie polegała na wyjeździe studyjnym  producentów produktów tradycyjnych i regionalnych z terenu Gminy Zwierzyn oraz organizacje pozarządowe i przedstawiciele lokalnego samorządu działający na rzecz rozwoju obszarów wiejskich. W sumie uczestników wyjazdu studyjnego będzie 20 osób + 1 kierowca.</t>
  </si>
  <si>
    <t>Producenci produktów tradycyjnych i regionalnych z terenu Gminy Zwierzyn oraz organizacje pozarządowe i przedstawiciele lokalnego samorządu działający na rzecz rozwoju obszarów wiejskich. Przedsiębiorcy z Gminy Zwierzyn i przedstawiciele samorządu lokalnego i organizacji pozarządowych.</t>
  </si>
  <si>
    <t>Wsparcie przedsiębiorczości na obszarze wiejskim</t>
  </si>
  <si>
    <t>Operacja będzie polegała na wyjeździe studyjnym w celu wymiany wiedzy i doświadczeń  regionalnych przedsiębiorców z przedsiębiorcami w odwiedzanych regionach. Uczestnicy wyjazdu mają zdobyć wiedzę, jak efektywnie prowadzić przedsięwzięcie, jakie stosować rozwiązania marketingowe, poznać lepsze wzorce, które będą mogli wdrożyć w dowolnym stopniu również w prowadzonej przez siebie działalności.</t>
  </si>
  <si>
    <t>Przedsiębiorcy z Gminy Zwierzyn i przedstawiciele samorządu lokalnego i organizacji pozarządowych.</t>
  </si>
  <si>
    <t>Poszerzanie sieci współpracy producentów produktów regionalnych i tradycyjnych.</t>
  </si>
  <si>
    <t>Wymiana i upowszechnianie wiedzy i doświadczeń, aktywizowanie i mobilizacja społeczeństwa wiejskiego poprzez pokazanie dobrych przykładów z przedsiębiorczej wsi regionów województwa lubelskiego charakteryzujących się bogactwem dziedzictwa kulinarnego, co wskaże nowe innowacyjne kierunki do rozwoju wsi lubuskiej.</t>
  </si>
  <si>
    <t>Operacja polega na zorganizowaniu wyjazdu studyjnego dla 40 osób na Lubelszczyznę, do regionu o wysoce rozwiniętej produkcji produktów regionalnych, tradycyjnych i ekologicznych, podczas którego odbędzie się 9 wizyt, spotkań z ich wytwórcami i producentami, w tym uczestnictwo w warsztatach wyrobu, celem zapoznania się z procesem, metodami i etapami produkcji, ze specyfiką produktów, tradycją wytwarzania i ich związków z obszarem geograficznym regionu Lubelszczyzny, a także wymiany doświadczeń w zakresie ich sprzedaży i dystrybucji. Z udziałem przedstawicieli Lubelskiej Izby Rolniczej odbędzie się konferencja na temat roli i znaczenia produktów regionalnych, tradycyjnych i ekologicznych dla rozwoju lokalnego.</t>
  </si>
  <si>
    <t>Rolnicy, producenci rolni, producenci produktów lokalnych i tradycyjnych, ekologicznych, rękodzielnicy, sadownicy, producenci mleka, pszczelarze, winiarze z województwa lubuskiego - aktywni mieszkańcy obszarów wiejskich, liderzy w swoich środowiskach lokalnych, uczestniczący aktywnie dla społeczności wsi.</t>
  </si>
  <si>
    <t>49</t>
  </si>
  <si>
    <t>9864</t>
  </si>
  <si>
    <t>46</t>
  </si>
  <si>
    <t>Zielona Gospodarka - Spotkanie dla rolników</t>
  </si>
  <si>
    <t xml:space="preserve">Celem operacji pn.: „Zielona gospodarka – spotkanie dla rolników” jest zwiększenie udziału zainteresowanych stron we wdrażaniu inicjatyw na rzecz rozwoju obszarów wiejskich. Spotkanie przyczyni się do wzrostu wiedzy i świadomości rolników działających na terenie Gminy Dobrzeń Wielki w zakresie wykorzystania odnawialnych źródeł energii w gospodarstwach rolnych, funkcjonowania spółdzielni energetycznych, rozwoju zielonej gospodarki, wzmacniania świadomości ekologicznej, bioróżnorodności i budowanie wzajemnych dobrych relacji. </t>
  </si>
  <si>
    <t xml:space="preserve">Operacja będzie polegała na zorganizowaniu spotkania dla 20 rolników z terenu Gminy Dobrzeń Wielki. W trakcie spotkania przedstawione zostaną możliwości pozyskania przez rolników dotacji na zwiększenie produkcji energii ze źródeł odnawialnych w sektorze rolniczym, funkcjonowania spółdzielni energetycznych oraz innych działań wzmacniających świadomość ekologiczną, przeciwdziałania zmianom klimatu, rolnictwa ekologicznego. Spotkanie odbędzie się w   terminie wskazanym we wniosku, na terenie Gminy Dobrzeń Wielki z udziałem rolników oraz zaproszonych prelegentów – przedstawicieli ARIMR WFOŚiGW, Opolskiego Ośrodka Doradztwa Rolniczego i innych podmiotów.  Dodatkowo pojawią się dwa artykuły w prasie lokalnej papierowej oraz w Internecie dotyczącej spotkania i jego tematyki.  
</t>
  </si>
  <si>
    <t>Grupę docelową operacji w zakresie organizacji spotkania stanowi 20 osób – właścicieli gospodarstw rolnych z terenu gminy Dobrzeń Wielki, natomiast w zakresie publikacji medialnych właściciele 100 lub więcej gospodarstw rolnych znajdujących się na terenie Gminy Dobrzeń Wielki.</t>
  </si>
  <si>
    <t>Gmina Dobrzeń Wielki</t>
  </si>
  <si>
    <t>liczba informacji/publikacji w internecie</t>
  </si>
  <si>
    <t>Poznajemy i wzbogacamy zasoby przyrodnicze wsi</t>
  </si>
  <si>
    <t xml:space="preserve">Utworzenie platformy współpracy pomiędzy wsiami województwa opolskiego, a przedstawicielami świata nauki w celu pogłębiania wiedzy, koordynacji i wspólnych działań na rzecz ochrony i odtwarzania naturalnych zasobów przyrodniczych opolskiej wsi. 
Realizacja celu nastąpi poprzez przeprowadzenie dwóch warsztatów i czterech badań w dwóch sołectwach Województwa Opolskiego. W wyniku realizacji  celu zostaną wykonane dwie inwentaryzacje przyrodnicze i opracowane dwie koncepcje Ogrodów Wiejskich oraz opracowanie koncepcji dwóch Ogrodów Wiejskich. 
</t>
  </si>
  <si>
    <t>Operacja będzie polegała na przeprowadzeniu dwóch warsztatów z wykładami na temat roli i znaczenia tradycyjnej przyrody wiejskiej, inwentaryzacji przyrodniczych w dwóch sołectwach oraz opracowaniu dwóch koncepcji Ogrodów Wiejskich. Operacja ta jest kontynuacją operacji realizowanej w 2022 r, pt. „Wspólnie tworzymy i ochraniamy zasoby przyrodnicze Wsi”, podczas której wybrano dwie wsie, biorące udział w tej operacji, które posiadają najdogodniejsze warunki i potencjał do powstania Ogrodów Wiejskich. Operacja będzie realizowana w formie warsztatów i badań i spotkania podsumowującego</t>
  </si>
  <si>
    <t>spotkanie/warsztaty</t>
  </si>
  <si>
    <t xml:space="preserve">Grupa docelowa operacji to 110 mieszkańców Województwa Opolskiego, w tym osoby do 35 roku życia, ze szczególnym uwzględnieniem mieszkańców dwóch wsi, na których terenie będzie realizowana Operacja. </t>
  </si>
  <si>
    <t>liczba</t>
  </si>
  <si>
    <t>Wyjazd studyjny. Produkcja wyrobów z mleka - skracanie łańcucha dostaw</t>
  </si>
  <si>
    <t>Celem wyjazdu studyjnego będzie poznanie etapów i metod w procesie produkcji rodzajów wybranych wyrobów z mleka - przetworów mlecznych: sery gouda, sery kwasowo podpuszczkowe, produkcja fety, wariacje jogurtowe. Zdobycie wiedzy na temat: higieny personelu, higieny mleka i serów w dojrzewalni, rodzajów drobnoustrojów używanych w produkcji omawianych serów, poszczególnych etapów produkcji, funkcjonowania profesjonalnej dojrzewalni serów.</t>
  </si>
  <si>
    <t xml:space="preserve">Zadanie polegać będzie na przeprowadzeniu 3 - dniowego wyjazdu studyjnego do profesjonalnej i funkcjonującej serowarni farmerskiej produkującej przetwory mleczne, sery świeże i długo dojrzewające. Wyjazd studyjny skierowany będzie do 15 osób z województwa opolskiego - rolników oraz osób produkujących przetwory z mleka i sery farmerskie, posiadających podstawowe kompetencje w w/w zakresie. Podczas wyjazdu studyjnego wykłady składać się będą z części praktycznej i teoretycznej, które poprowadzą: serowar farmerski z doświadczeniem szkoleniowym, specjalista z zakresu marketingu produktów lokalnych oraz specjalista z zakresu MLO/RHD.
</t>
  </si>
  <si>
    <t>Rolnicy, osoby produkujące sery i wyroby mleczne z województwa opolskiego, doradcy OODR.</t>
  </si>
  <si>
    <t>Opolski Ośrodek Doradztwa Rolniczego</t>
  </si>
  <si>
    <t xml:space="preserve">Bartnictwo i pszczelarstwo - dziedzictwo kulturowe i tradycja </t>
  </si>
  <si>
    <t xml:space="preserve">Podniesienie świadomości i wskazanie, że zmiany klimatyczne i zanik bioróżnorodności oraz zachodzące zmiany w rolnictwie negatywnie oddziaływają na ilości gatunków zapylaczy i ich liczebność, a w szczególności na populację pszczół, trzmieli, murarek. Wskazanie rozwiązań i działań, które umożliwią mitygację ww. zagrożeń i jednocześnie umożliwią odbudowę tradycji pszczelarskich i związanego z tym zawodu pszczelarza/ bartnika.
</t>
  </si>
  <si>
    <t>Przeprowadzenie warsztatów oraz konkursu fotograficznego nawiązujących do dziedzictwa kulturowego i tradycji związanych z bartnictwem oraz pszczelarstwem w którym zostaną przyznane nagrody rzeczowe.</t>
  </si>
  <si>
    <t>Mieszkańcy z obszarów wiejskich, z województwa opolskiego</t>
  </si>
  <si>
    <t>Kółko Rolnicze w Świerczowie</t>
  </si>
  <si>
    <t xml:space="preserve">Aktywna i atrakcyjna Kraina w cieniu wulkanu </t>
  </si>
  <si>
    <t xml:space="preserve">Celem operacji jest rozpowszechnienie wiedzy na temat obszaru Stowarzyszenia Kraina św. Anny oraz zrealizowanych dobrych praktyk. Chcemy przekazać szerokiemu gronu mieszkańców naszego obszaru, że czasami za niewielkie środki finansowe można dokonać dużych zmian w swoim otoczeniu. Pokazać jak przez ostatnie lata się ono zmieniło i ile zmian się dokonało powodując lepsze życie społeczne i gospodarcze. Operacja ma także na celu pobudzenie kreatywności społeczności lokalnych w miejscach, gdzie jest ona słabsza oraz przedstawienie zrealizowanych już pomysłów, jako dobrych praktyk, które mogą być wielokrotnie wykorzystane w innych miejscach i przez inne środowiska do podniesienia poziomu życia w ich otoczeniu. Kolejnym celem operacji jest wyróżnienie społeczności, organizacji pozarządowych, ludzi, którzy już dużo zmienili w swoim otoczeniu. </t>
  </si>
  <si>
    <t xml:space="preserve">W ramach operacji zostanie zorganizowany konkurs dla sołectw Stowarzyszenia Kraina św. Anny na najciekawsze inicjatywy zrealizowane na  ich terenie przez podmioty posiadające osobowość prawną z wykluczeniem przedsiębiorców. W konkursie  zostaną wyłonieni: trzej laureaci i trzej  wyróżnieni, którzy otrzymają  nagrody finansowe oraz promocję filmową w postaci nagranego filmu. Operacja obejmie także wydanie publikacji, w której zostaną opisane wszystkie sołectwa Krainy św. Anny, których jest 107 oraz inicjatywy zrealizowane na ich terenie. W ramach nagrody w konkursie zostanie nagrany film przedstawiający nagrodzone i wyróżnione inicjatywy promujące dobre praktyki z wykorzystaniem różnych źródeł finansowych. </t>
  </si>
  <si>
    <t xml:space="preserve">publikacja </t>
  </si>
  <si>
    <t>Mieszkańcy obszaru Stowarzyszenia Kraina św. Anny</t>
  </si>
  <si>
    <t>Stowarzyszenie Kraina św. Anny</t>
  </si>
  <si>
    <t xml:space="preserve">liczba konkursów </t>
  </si>
  <si>
    <t xml:space="preserve">liczba uczestników konkursu </t>
  </si>
  <si>
    <t>6-15</t>
  </si>
  <si>
    <t>Ginące zawody nad opolską Doliny Odry</t>
  </si>
  <si>
    <t>Operacja zakłada upowszechnianie i wymianę wiedzy oraz doświadczenia w zakresie ginących zawodów na obszarze województwa opolskiego, w szczególności nad Doliną Odry poprzez: konkurs literacki dotyczący dziedzictwa zawodów ginących przodków mieszkańców wsi, warsztaty na terenie gminy Popielów i poza nią, publikację pt. „Ginące zawody nad Doliną Odry” i informacje w Internecie. Operacja skierowana jest do dzieci, młodzieży, rodziców i seniorów (osób dorosłych), w tym osób niepełnosprawnych.</t>
  </si>
  <si>
    <t xml:space="preserve">Operacja obejmować będzie kilka działań polegających na upowszechnianiu wiedzy w zakresie  dziedzictwa i tradycji wsi dotyczących ginących zawodów, rękodzielnictwa i produktów lokalnych poprzez:  Konkurs literacki dla dzieci i młodzieży dotyczący tradycji i dziedzictwa ginących zawodów na terenach dzisiejszej gminy Popielów - w ramach konkursu zostaną przyznane nagrody rzeczowe, warsztaty dotyczące ginących zawodów dla dzieci i ich rodziców, opracowanie i wydanie publikacji pt.: „Ginące zawody nad Doliną Odry”. 
</t>
  </si>
  <si>
    <t>Grupę docelową stanowią dzieci, młodzież i osoby dorosłe, w tym osoby niepełnosprawne z terenów wiejskich województwa opolskiego</t>
  </si>
  <si>
    <t>Gminna Biblioteka Publiczna z/s w Popielowie</t>
  </si>
  <si>
    <t xml:space="preserve">liczba tytułów publikacji </t>
  </si>
  <si>
    <t xml:space="preserve">Kulturowy zawrót głowy - warsztaty etnograficzne </t>
  </si>
  <si>
    <t>Współpraca regionalna, zachęcenie do uczestnictwa mieszkańców w życiu społecznym. Celem przeprowadzenia warsztatów etnograficznych jest przybliżenie wiedzy o regionie, naszych zwyczajach i obyczajach oraz kodach kulturowych. Nauka technik nanoszenia wzorów regionalnych na tkaniny oraz wykonania rękodzielniczego regionalnych symboli może stać się mobilizacją do aktywizacji zawodowej oraz społecznej mieszkańców naszej gminy. Odnalezienie własnej tożsamości regionalnej może stać się początkiem zacieśniania więzi lokalnej społeczności i zachętą do działalności regionalnej.</t>
  </si>
  <si>
    <t>Operacja będzie polegała na przeprowadzaniu dziewięciu warsztatów etnograficznych stanowiące pigułkę wiedzy o górnym śląsku, tematyka wykładów jest dostosowana do potrzeb i wieku grupy warsztatowej.</t>
  </si>
  <si>
    <t>Uczniowie szkoły podstawowej, mieszkańcy Gminy Pokój oraz działacze NGO z terenów Gminy Pokój</t>
  </si>
  <si>
    <t>Bioróżnorodność Doliny Stobrawy</t>
  </si>
  <si>
    <t xml:space="preserve">
Głównym celem operacji pn. „Bioróżnorodność Doliny Stobrawy” jest: wzrost wiedzy przyrodniczej i świadomości ekologicznej na temat regionalnej bioróżnorodności oraz kreowanie postaw proekologicznych w społecznościach wiejskich województwa opolskiego. Cel zostanie osiągnięty poprzez wydanie, promocję i dystrybucję 5000 szt. egzemplarzy albumu fotograficznego z ptakami oraz organizację konferencji dla minimum 50 osób na temat bioróżnorodności naszego terenu w okresie od 01.05.2023r. do 31.10.2023r.</t>
  </si>
  <si>
    <t>Operacja polegać będzie na wymianie wiedzy pomiędzy podmiotami uczestniczącymi w rozwoju obszarów wiejskich oraz wymianie i rozpowszechnianiu rezultatów działań na rzecz tego rozwoju poprzez wzmacnianie świadomości ekologicznej i bioróżnorodności oraz kreowanie postaw proekologicznych w społecznościach wiejskich. W ramach operacji opracowany i wydany zostanie album zdjęciowy wraz z opisami ptaków występujących na terenie działania Stowarzyszenia LGD „Dolina Stobrawy”  (5000 szt.) Zwieńczeniem projektu będzie zorganizowana konferencja dla mieszkańców naszego obszaru, na której zaprezentujemy wydany album, odbędą się również tematyczne wykłady, a także warsztaty z bioróżnorodności.</t>
  </si>
  <si>
    <t>Mieszkańcy województwa opolskiego ze szczególnym uwzględnieniem partnerskich gmin</t>
  </si>
  <si>
    <t>Stowarzyszenie Lokalna Grupa Działania ,,Dolina Stobrawy''</t>
  </si>
  <si>
    <t>liczba tytułów publikacji/materiałów drukowanych</t>
  </si>
  <si>
    <t xml:space="preserve">Nurtem od źródełka </t>
  </si>
  <si>
    <t>Promocja zrównoważonego rozwoju obszarów wiejskich, upowszechnianie wiedzy i doświadczeń oraz rozwój współpracy lokalnej oraz budowanie partnerskich relacji ze społecznością lokalną poprzez wypromowanie dziedzictwa kulturowego, przyrodniczego. Wydanie gry planszowej da możliwość eksponowania wartości polskiej kultury, z jej regionalną różnorodnością i dziedzictwem lokalnych społeczności z jednej strony, a poprawy jakości życia młodych mieszkańców z drugiej strony.</t>
  </si>
  <si>
    <t>Operacja polegać będzie na wydaniu planszowej pt. „Nurtem od źródełka” w ilości 1000 sztuk oraz analogicznej gry planszowej – wielkoformatowej w ilości 1 sztuki.</t>
  </si>
  <si>
    <t xml:space="preserve">Grupą docelową  projektu są uczniowie wszystkich szkół podstawowych z terenu LGD „Górna Prosna” (tj. około 2200 dzieci) , a także wszyscy pozostali mieszkańcy obszaru LGD  i województwa opolskiego </t>
  </si>
  <si>
    <t>Lokalna Grupa Działania ,,Górna Prosna''</t>
  </si>
  <si>
    <t xml:space="preserve">Celem operacji jest wsparcie włączenia społecznego, ograniczenie ubóstwa, rozwój gospodarczy obszaru Euro-Country, zwiększenie udziału zainteresowanych stron we wdrażaniu inicjatyw na rzecz rozwoju obszarów wiejskich, ułatwienie wymiany wiedzy pomiędzy podmiotami uczestniczącymi w rozwoju obszarów wiejskich oraz wymiana i rozpowszechnienie rezultatów działań na rzecz rozwoju obszaru Euro-Country. W rezultacie projekt zaktywizuje mieszkańców do podejmowania działań mających wpływ na rozwój obszarów wiejskich Euro-Country.
</t>
  </si>
  <si>
    <t xml:space="preserve"> Mieszkańcy terenu Euro-Country</t>
  </si>
  <si>
    <t>Stowarzyszenie Euro-Country</t>
  </si>
  <si>
    <t>publikacja/ materiał drukowany</t>
  </si>
  <si>
    <t>ilość publikacji/materiałów drukowanych</t>
  </si>
  <si>
    <t xml:space="preserve"> 21.</t>
  </si>
  <si>
    <t>Wpływ Produktów Lokalnych na rozwój obszarów wiejskich</t>
  </si>
  <si>
    <t>Stworzenie możliwości promowania umiejętności, wiedzy i tradycji przekazywanych przez twórców ginących zawodów. Rozpowszechnianie wiedzy na temat istotności  Produktów Lokalnych dla rozwoju regionu,  rękodzielników oraz ich towarów, które mogą się pozytywnie przyczynić do pogłębiania wiedzy o tradycjach i dziedzictwie regionu opolskiego oraz podniesieniu jakości życia na wsi poprzez rozwój i poszerzanie oferty produktów lokalnych i zapewnienie dodatkowych miejsc pracy osobom żyjącym na obszarach wiejskich. Celem operacji jest również wzmocnienie patriotyzmu lokalnego i przynależności do kultury i dziedzictwa kulturowego obszaru opolskiego.</t>
  </si>
  <si>
    <t>Operacja będzie polegała na zorganizowaniu warsztatów ginących zawodów ( malowania ceramiki, malowania biżuterii z drewna oraz malowania pierników), podczas których lokalni twórcy ludowi podzielą się z uczestnikami, tradycją oraz doświadczeniem dotyczącym rękodzielnictwa. Planowane jest również stoisko wystawiennicze z degustacją produktów i potraw lokalnych. W kolejnym etapie projektu przewiduje się  dwa szkolenia kulinarne.</t>
  </si>
  <si>
    <t>szkolenia/warsztaty</t>
  </si>
  <si>
    <t xml:space="preserve">Członkowie Stowarzyszenia Nyskiego Księstwa Jezior i Gór oraz właściciele certyfikowanych Produktów Lokalnych, potencjalni członkowie Nyskiego Księstwa Jezior i Gór, mieszkańcy terenów LGD. </t>
  </si>
  <si>
    <t>Nyskie Księstwo Jezior i Gór</t>
  </si>
  <si>
    <t xml:space="preserve">stoisko wystawiennicze </t>
  </si>
  <si>
    <t xml:space="preserve">informacje i publikacje w internecie </t>
  </si>
  <si>
    <t>Walory przyrodnicze, kulturowe i turystyczne Warmii i Mazur – wymiana doświadczeń w ramach wyjazdu studyjnego</t>
  </si>
  <si>
    <t>Zapoznanie uczestników z przedsiębiorczością i turystyką regionu Warmii i Mazur oraz zaobserwowanie dobrych praktyk w zakresie wykorzystania lokalnych zasobów przyrodniczych i kulturowych dla poprawy jakości życia mieszkańców na terenach wiejskich, jak również próba rozbudowania sieci współpracy pomiędzy partnerami z województwa podlaskiego, a partnerami z rejonu Warmii i Mazur poprzez organizację wyjazdu studyjnego.</t>
  </si>
  <si>
    <t xml:space="preserve">Wzajemna wymiana doświadczeń i wiedzy w zakresie dobrych praktyk pomiędzy Stowarzyszeniem LGD, a przedsiębiorcami, liderami, mieszkańcami i LGD z rejonu województwa warmińsko-mazurskiego. </t>
  </si>
  <si>
    <t>Pracownicy biura oraz członkowie Lokalnych Grup Działania z woj. podlaskiego, lokalni liderzy, przedsiębiorcy z branży turystycznej i gastronomicznej oraz przedstawiciele Urzędu Marszałkowskiego Województwa Podlaskiego</t>
  </si>
  <si>
    <t>Stowarzyszenie Lokalna Grupa Działania Szlak Tatarski</t>
  </si>
  <si>
    <t>liczba uczestników wyjazdu</t>
  </si>
  <si>
    <t>min.25</t>
  </si>
  <si>
    <t>SZUKAMY INSPIRACJI: NABYWAMY WIEDZĘ – WYMIENIAMY DOŚWIADCZENIA</t>
  </si>
  <si>
    <t>Zaprezentowanie uczestnikom wyjazdu studyjnego oraz uczestnikom warsztatów przykładów dobrych praktyk prezentujących różne formy możliwości rozwoju lokalnego oraz aktywności i współpracy na terenach wiejskich</t>
  </si>
  <si>
    <t>Wymiana informacji pomiędzy podmiotami uczestniczącymi w aktywizacji i rozwoju obszarów wiejskich, tj. przedstawicieli LGD, samorządu lokalnego, przedstawicieli UMPW, lokalnych stowarzyszeń, przedsiębiorców oraz mieszkańców Gminy Dobrzyniewo Duże. Rozpowszechnienie przykładów projektów zrealizowanych na rzecz rozwoju obszarów wiejskich.</t>
  </si>
  <si>
    <t>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</si>
  <si>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Wymiana wiedzy i doświadczeń w zakresie turystyki i gastronomii regionalnej – wyjazd studyjny w rejon Kaszub</t>
  </si>
  <si>
    <t xml:space="preserve">Zaprezentowanie uczestnikom wyjazdu studyjnego przykładów projektów zrealizowanych ze środków PROW oraz umożliwienie wymiany wiedzy i doświadczeń. </t>
  </si>
  <si>
    <t xml:space="preserve">Poznanie nowych form kreowania i rozwoju lokalnego produktu turystycznego, identyfikacji potencjału i trendów turystyki oraz sposobów identyfikacji  walorów i atrakcji możliwych do włączenia w proces kreowania lokalnych produktów turystyki wiejskiej. </t>
  </si>
  <si>
    <t>Reprezentanci Muzułmańskiej Gminy Wyznaniowej Bohoniki, lokalni liderzy i przedsiębiorcy z branży turystycznej i gastronomicznej</t>
  </si>
  <si>
    <t>FORUM PODLASKICH LGD – PODSUMOWANIE PERSPEKTYWY 2014-2020 ORAZ REKOMENDACJE NA NOWY OKRES PROGRAMOWANIA</t>
  </si>
  <si>
    <t xml:space="preserve">Wymiana doświadczeń, podniesienie wiedzy i kompetencji przedstawicieli Lokalnych Grup Działania z województwa podlaskiego w zakresie realizacji zadań związanych z efektywnym wdrażaniem lokalnych strategii rozwoju poprzez większe zaangażowanie w ich wdrażanie lokalnych społeczności oraz wspieranie tworzenia sieci współpracy partnerskiej na obszarach wiejskich </t>
  </si>
  <si>
    <t>Wymiana wiedzy pomiędzy podmiotami uczestniczącymi w rozwoju obszarów wiejskich, zwiększenie intensywności współpracy i integracji, wymiana doświadczeń w zakresie innowacyjnych rozwiązań wdrażanych na obszarach wiejskich, poznanie dobrych praktyk wypracowanych przez partnerów oraz aktywizacji mieszkańców na rzecz rozwoju lokalnego.</t>
  </si>
  <si>
    <t>Pracownicy biur oraz członkowie Lokalnych Grup Działania z województwa podlaskiego, jak też przedstawiciele Urzędu Marszałkowskiego Województwa Podlaskiego, MRiRW oraz ARiMR.</t>
  </si>
  <si>
    <t>Stowarzyszenie Lokalna Grupa Działania „Kraina Mlekiem Płynąca”</t>
  </si>
  <si>
    <t xml:space="preserve">Odkrywamy Małopolskę – wyjazd studyjny podlaskich LGD </t>
  </si>
  <si>
    <t>Zapoznanie uczestników wyjazdu studyjnego z dobrymi praktykami regionu Małopolski z zakresu przedsiębiorczości, turystyki i promocji produktów lokalnych w oparciu o walory przyrodnicze, kulturowe oraz tworzenie sieci współpracy służącej rozwojowi obszarów wiejskich</t>
  </si>
  <si>
    <t xml:space="preserve">Wymiana i upowszechnianie wiedzy oraz doświadczeń w zakresie rozwoju lokalnego, umożliwiając podmiotom aktywnie zaangażowanym w rozwój obszarów wiejskich optymalne wykorzystanie lokalnych możliwości i zasobów. </t>
  </si>
  <si>
    <t>Dobór właściwych odmian roślin i zastosowanie odpowiednich maszyn gwarancją adaptacji rolnictwa do zmian klimatycznych</t>
  </si>
  <si>
    <t>Podniesienie świadomości zakładanej grupy docelowej w zakresie stosowania zalecanych odmian roślin, zastosowania innowacyjnych maszyn i urządzeń służących ochronie środowiska i klimatu, potrzebie sporządzania planów nawozowych o wzbogaconym składzie o mikroelementy</t>
  </si>
  <si>
    <t>Rozpowszechnienie rezultatów działań wśród rolników tj. prezentacja kolekcji odmian roślin ze szczególnym uwzględnieniem odmian z LOZ. Wiedza przekazana na warsztatach posłuży do lepszego komunikowania się z rolnikami.  Podniesienie świadomości z zakresu praktyk służących ochronie klimatu  ułatwi dalszą wymianę wiedzy i przyczyni się w efekcie do dobrego rozwoju obszarów wiejskich</t>
  </si>
  <si>
    <t>Uczniowie szkół średnich rolniczych, studenci, rolnicy, instytucje i firmy prywatne również związane z sektorem rolno – spożywczym z województwa podlaskiego</t>
  </si>
  <si>
    <t>Pogranicze z pasją-warsztaty – II edycja</t>
  </si>
  <si>
    <t>Przeszkolenie uczestników warsztatów z zakresu wytwarzania rękodzieła ludowego nawiązującego do tradycji i dziedzictwa kulturowego powiatu hajnowskiego</t>
  </si>
  <si>
    <t xml:space="preserve">Warsztaty mają służyć promowaniu integracji i współpracy między poszczególnymi grupami oraz nabyciem nowych kompetencji z zakresu wytwarzania rękodzieła ludowego, promocji tradycji oraz dziedzictwa kulturowego. </t>
  </si>
  <si>
    <t>Mieszkańcy obszarów wiejskich reprezentujące różne sektory z  Gminy Hajnówka</t>
  </si>
  <si>
    <t xml:space="preserve">Kaszubskie inspiracje </t>
  </si>
  <si>
    <t>Umożliwienie podniesienia wiedzy i kompetencji oraz wymiany doświadczeń osób zaangażowanych w integrację społeczności lokalnej w aktywizację środowisk wiejskich, promowanie produktów lokalnych, a także wykorzystywanie w pełni zasobów gospodarstw wiejskich, naturalnych produktów, a także poznanie nowych aspektów związanych z procesem animowania lokalnej społeczności oraz promocji tworzenia sieci współpracy partnerskiej</t>
  </si>
  <si>
    <t xml:space="preserve">Podniesienie wiedzy i kompetencji uczestników wizyty studyjnej w zakresie rozwoju obszarów wiejskich oraz wymiana i rozpowszechnianie rezultatów działań na rzecz tego rozwoju. </t>
  </si>
  <si>
    <t>Mieszkańcy województwa podlaskiego z różnych sektorów (społecznego- przedstawiciele NGO-sów, przedstawiciele sektora publicznego, mieszkańcy, osoby fizyczne oraz osoby prowadzące działalność gospodarczą), a także pracownicy biur oraz członkowie Lokalnych Grup Działania.</t>
  </si>
  <si>
    <t>Gminny Ośrodek Kultury w Nowince</t>
  </si>
  <si>
    <t>Bliskość z naturą - szansą rozwoju lokalnego wsi</t>
  </si>
  <si>
    <t>Pokazanie grupie docelowej w jaki sposób produkować naturalne kosmetyki oraz środki czystości na bazie lokalnych zasobów naturalnych, poznanie aspektów prawnych produkcji kosmetyków w Polsce, wymiana doświadczeń, a także nawiązanie współpracy członków organizacji pozarządowych, w tym KGW, młodzieży i społeczności lokalnej zamieszkującej obszary wiejskie z województwa podlaskiego. Wydanie folderu z przepisami na naturalne kosmetyki i środki czystości zmotywuje uczestników projektu do rozwijania nabytych umiejętności i szukania inspiracji</t>
  </si>
  <si>
    <t xml:space="preserve"> Zdobycie wiedzy w zakresie produkcji naturalnych kosmetyków i środków czystości podczas warsztatów, poznanie aspektów prawnych legalnej produkcji kosmetyków w Polsce w trakcie konferencja, wymiana doświadczeń, nawiązanie współpracy. </t>
  </si>
  <si>
    <t>Członkowie organizacji pozarządowych, w tym Kół Gospodyń Wiejskich, młodzież i społeczność zamieszkująca obszary wiejskie</t>
  </si>
  <si>
    <t>Wielokulturowa kuchnia Podlasia – warsztaty kulinarne</t>
  </si>
  <si>
    <t>Zapoznanie uczestników warsztatów z wielokulturowymi tradycjami kulinarnymi województwa podlaskiego oraz umożliwienie zdobycia nowych kompetencji w zakresie umiejętności kulinarnych.</t>
  </si>
  <si>
    <t>Członkowie Kół Gospodyń Wiejskich z obszaru Gminy Kołaki Kościelne</t>
  </si>
  <si>
    <t>Gmina Kołaki Kościelne</t>
  </si>
  <si>
    <t xml:space="preserve">Rozwój bazy wiedzy sołtysów i mieszkańców wsi województwa podlaskiego w zakresie zastosowania innowacyjnych rozwiązań w produkcji rolniczej </t>
  </si>
  <si>
    <t xml:space="preserve">Podniesienie wiedzy i kompetencji  uczestników konferencji, wymiana wiedzy i doświadczeń z zakresu wdrażania innowacyjnych rozwiązań w rolnictwie, jak również z zakresu rozwoju obszarów wiejskich, promowanie tworzenia sieci współpracy partnerskiej. </t>
  </si>
  <si>
    <t>Sołtysi, mieszkańcy terenów wiejskich, lokalni producenci, młodzi przedsiębiorcy i osoby prowadzące działalność rolniczą i pozarolniczą z województwa podlaskiego</t>
  </si>
  <si>
    <t>Stowarzyszenie Sołtysów Województwa Podlaskiego</t>
  </si>
  <si>
    <t>Pszczoła bliżej nas- III edycja konkursu</t>
  </si>
  <si>
    <t>Popularyzacja wśród uczniów wiedzy na temat życia pszczół i ich znaczenia w środowisku naturalnym oraz produktów pszczelich, jak również zwrócenie uwagi na zagrożenia wynikające z postępującej degradacji środowiska, a także uwrażliwienie młodzieży i dorosłych na konieczność stosowania zachowań proekologicznych dla dobra środowiska naturalnego.</t>
  </si>
  <si>
    <t>Młodzież szkół
podstawowych i młodzież szkół ponadpodstawowych oraz szkół
rolniczych  działających na terenie gmin wiejskich i miejsko-wiejskich
województwa podlaskiego</t>
  </si>
  <si>
    <t>Smaki Biebrzańskiego Daru Natury – naturalnie i zdrowo – II edycja</t>
  </si>
  <si>
    <t xml:space="preserve">Przeszkolenie i podniesienie wiedzy członków Kół Gospodyń Wiejskich z obszarów wiejskich, lokalnych przedsiębiorców  w zakresie krótkich łańcuchów dostaw, uświadomienie że są naturalnym, autentycznym ogniwem krótkich łańcuchów sprzedaży żywności, rozwoju przedsiębiorczości na obszarach wiejskich w obszarze małego przetwórstwa lokalnego, nabycie umiejętności zdrowego, ekologicznego i ekonomicznego przygotowywania posiłków, uświadomienie skąd pochodzą oraz jak powstają zdrowe produkty lokalne </t>
  </si>
  <si>
    <t>Podniesienie wiedzy i kompetencji  uczestników warsztatów w zakresie wytwarzania w naturalny i tradycyjny sposób żywności we własnym zakresie oraz krótkich łańcuchów dostaw</t>
  </si>
  <si>
    <t>Członkowie Kół Gospodyń wiejskich, lokalni przedsiębiorcy</t>
  </si>
  <si>
    <t>LOKALNA GRUPA DZIAŁANIA BIEBRZAŃSKI DAR NATURY</t>
  </si>
  <si>
    <t>Rolniczy Handel Detaliczny szansą rozwoju dla podlaskich Kół Gospodyń Wiejskich</t>
  </si>
  <si>
    <t>Zapoznanie uczestników wyjazdu studyjnego z przykładami rozwiązań stosowanych w rolniczym handlu detalicznym na przykładach wizytowanych obiektów w okolicach Sandomierza.</t>
  </si>
  <si>
    <t xml:space="preserve">Podniesienie wiedzy i kompetencji uczestników wyjazdu studyjnego w zakresie wytwarzania w naturalny i tradycyjny sposób żywności i ich sprzedaży poprzez rolniczy handel detaliczny w ramach krótkich łańcuchów dostaw. </t>
  </si>
  <si>
    <t>Dzień Młodego Pszczelarza w Zespole Szkół Rolniczych im. Stefanii Karpowicz w Krzyżewie - 2023</t>
  </si>
  <si>
    <t>Propagowanie idei pszczelarstwa oraz wymiana i upowszechnienie wiedzy zakładanej grupy docelowej w zakresie prawidłowego gospodarowania środkami ochrony roślin, zakładania i prowadzenia pasiek oraz promocji produktów pszczelarskich</t>
  </si>
  <si>
    <t>Upowszechnianie wiedzy pszczelarskiej wśród młodzieży szkolnej, rolników.</t>
  </si>
  <si>
    <t xml:space="preserve">Uczniowie szkół podstawowych, uczniowie szkół ponadpodstawowych, pszczelarze, rolnicy </t>
  </si>
  <si>
    <t>Kultywowanie tradycji ludowych i promocja przedsiębiorczości wiejskiej oraz zaczerpnięcie dobrych praktyk w zakresie produktu lokalnego jako szansy na rozwój obszarów wiejskich Powiatu Monieckiego</t>
  </si>
  <si>
    <t xml:space="preserve">Umożliwienie wymiany wiedzy i doświadczeń nt. rozwoju obszarów wiejskich oraz budowanie trwałej współpracy pomiędzy mieszkańcami, a organizacjami gospodarczymi, rolniczymi, zaprezentowanie sposobów aktywizacji mieszkańców obszarów wiejskich oraz nawiązanie współpracy w zakresie rozwoju przedsiębiorczości i obszarów wiejskich </t>
  </si>
  <si>
    <t xml:space="preserve"> Spotkanie, wyjazd studyjny będą doskonałymi miejscami do zaprezentowania się lokalnych wytwórców produktów tradycyjnych, twórców ludowych, firm z branży rolniczej oraz instytucji współpracujących z rolnictwem oraz wymiany doświadczeń i wiedzy. Efektem spotkania oraz wyjazdu studyjnego będzie pozyskanie wiedzy i doświadczeń w zakresie promocji produktu lokalnego,  trwałej współpracy pomiędzy podmiotami  poprzez zapoznanie dobrych praktyk, produkcji i usług rolniczych, dodatkowych źródeł dochodu i nawiązania sieci współpracy np. w grupach producenckich czy kołach gospodyń wiejskich.</t>
  </si>
  <si>
    <t xml:space="preserve">            spotkanie                </t>
  </si>
  <si>
    <t xml:space="preserve">Przedstawiciele Kół Gospodyń Wiejskich z terenu Powiatu Monieckiego, pracownicy Starostwa Powiatu Monieckiego, uczniowie ZSOiZ w Mońkach oraz mieszkańcy Powiatu Monieckiego </t>
  </si>
  <si>
    <t>Powiat Moniecki</t>
  </si>
  <si>
    <t xml:space="preserve">Bądź EKO – ekologiczne źródła energii </t>
  </si>
  <si>
    <t>Zapoznanie uczestników wyjazdu studyjnego z przykładami rozwiązań stosowanych w temacie odnawialnych źródeł energii i ekologii na przykładach wizytowanych obiektów rejonu Pomorza oraz rozpowszechnienie zdobytej wiedzy podczas spotkania podsumowującego wyjazd</t>
  </si>
  <si>
    <t>Podniesienie wiedzy i kompetencji uczestników wyjazdu studyjnego oraz  uczestników spotkania podsumowującego w zakresie nawiązania współpracy i realizacji inicjatyw ukierunkowanych na odnawialne źródła energii oraz ekologiczne rozwiązania sprzyjające pozytywnemu wpływowi na klimat i środowisko obszarów wiejskich</t>
  </si>
  <si>
    <t>Przedstawiciele urzędu gminy, radni, rolnicy, lokalni przedsiębiorcy, sołtysi, mieszkańcy gminy, przedstawiciele UMWP</t>
  </si>
  <si>
    <t>Gmina Kuźnica</t>
  </si>
  <si>
    <t>Smaki tradycji</t>
  </si>
  <si>
    <t>Pokazanie grupie docelowej skąd pochodzą oraz jak powstają zdrowe, lokalne potrawy. Zaprezentowanie tradycyjnych potraw oraz wybór najlepszych smaków regionu podczas konkursu kulinarnego.</t>
  </si>
  <si>
    <t>Zwiększenie świadomości kulturowej i podniesienie poziomu wiedzy na temat tradycji i dziedzictwa kulturowego wsi wśród lokalnej społeczności. Warsztaty kulinarne pomogą w nabyciu umiejętności wytwarzania tradycyjnych potraw. Działania z zakresu rękodzieła wpłyną na podniesienie jakości życia na wsi oraz pomogą w integracji społecznej lokalnej. Potrawy, które będą przedstawiane na konkursie kulinarnym będą rozpowszechniane na szerszą skalę, a nawet przygotowywane i sprzedawane na targach, jarmarkach czy też w gospodarstwach agroturystycznych.</t>
  </si>
  <si>
    <t>Koła Gospodyń Wiejskich i społeczność lokalna z obszarów wiejskich</t>
  </si>
  <si>
    <r>
      <t>Przedstawiciele, tj. pracownicy oraz członkowie lokalnych grup działania z województwa podlaskiego wdrażających środki finansowe w perspektywie 2014-2020 oraz przedstawiciele Urzędu Marszałkowskiego Województwa Podlaskiego</t>
    </r>
    <r>
      <rPr>
        <u/>
        <sz val="11"/>
        <rFont val="Calibri"/>
        <family val="2"/>
        <charset val="238"/>
      </rPr>
      <t xml:space="preserve"> </t>
    </r>
    <r>
      <rPr>
        <sz val="11"/>
        <rFont val="Calibri"/>
        <family val="2"/>
        <charset val="238"/>
      </rPr>
      <t>jako eksperci w zakresie tworzenia sieci współpracy i rozwoju obszarów wiejskich</t>
    </r>
  </si>
  <si>
    <r>
      <t xml:space="preserve">Zorganizowanie i przeprowadzenie konferencji pn. </t>
    </r>
    <r>
      <rPr>
        <i/>
        <sz val="11"/>
        <rFont val="Calibri"/>
        <family val="2"/>
        <charset val="238"/>
        <scheme val="minor"/>
      </rPr>
      <t xml:space="preserve">„Rozwój bazy wiedzy sołtysów i mieszkańców wsi województwa podlaskiego w zakresie zastosowania innowacyjnych rozwiązań w produkcji rolniczej” </t>
    </r>
    <r>
      <rPr>
        <sz val="11"/>
        <rFont val="Calibri"/>
        <family val="2"/>
        <charset val="238"/>
        <scheme val="minor"/>
      </rPr>
      <t xml:space="preserve"> w celu umożliwienia podniesienia wiedzy i wymiany doświadczeń w grupie docelowej 50 osób, którą stanowią sołtysi, mieszkańcy terenów wiejskich, lokalni producenci, młodzi przedsiębiorcy oraz osoby prowadzące działalność rolniczą i pozarolniczą z województwa podlaskiego.</t>
    </r>
  </si>
  <si>
    <r>
      <t>Przedstawicieli kół gospodyń wiejskich,  rolnicy,  delegaci Podlaskiej Izby Rolniczej, doradcy rolni, przedstawicieli Urzędu Marszałkowskiego Województwa Podlaskiego</t>
    </r>
    <r>
      <rPr>
        <sz val="12"/>
        <rFont val="Times New Roman"/>
        <family val="1"/>
        <charset val="238"/>
      </rPr>
      <t xml:space="preserve"> </t>
    </r>
  </si>
  <si>
    <t>Organizacja warsztatów rękodzielniczych - ceramika i batik</t>
  </si>
  <si>
    <t>Operacja będzie miała na celu rozwój dziedzictwa kulturowego Kaszub poprzez przekazanie wiedzy na temat wykorzystania zasobów naturalnych i kulturowych. Przekazanie tej wiedzy pozwoli wzmocnić rozwój regionu Kaszub, wpłynie na promocję przedsiębiorczości związanej z dziedzictwem kulturowym regionu, a tym samym będzie sprzyjać rozwojowi gospodarczemu.</t>
  </si>
  <si>
    <t xml:space="preserve">Operacja będzie polegać na organizacji warsztatów rękodzielniczych wykorzystujących wzornictwo kaszubskie (warsztaty ceramiczne, batik) podczas których uczestnicy nabędą  wiedzę pozwalającą na zdobycie nowych, praktycznych umiejętności dla zachowania dziedzictwa kulturowego regionu. </t>
  </si>
  <si>
    <t>Mieszkańcy województwa pomorskiego z obszaru powiatu kartuskiego i gminy Przywidz.</t>
  </si>
  <si>
    <t>Akademia Pszczelarza</t>
  </si>
  <si>
    <t>Operacja będzie miała na celu podnoszenie kompetencji pszczelarskich w prowadzeniu nowoczesnego biogospodarstwa poprzez wymianę wiedzy ze środowiskiem akademickim i doświadczonymi praktykami sztuki pszczelarskiej oraz upowszechnienie dobrych praktyk na rzecz bioróżnorodności i zrównoważonego rozwoju.</t>
  </si>
  <si>
    <t xml:space="preserve">Operacja polegać będzie na organizacji cyklu szkoleń (w tym dwóch warsztatów wyjazdowych do pasieki) co pozwoli zaktywizować i zwiększyć wiedzę uczestników w zakresie produkcji pszczelej i możliwość zwiększenia dochodu z działalności pszczelarskiej.  W ramach operacji  zorganizowany zostanie również konkurs fotograficzny na najlepiej zagospodarowaną pasiekę, który pozwoli zidentyfikować i wypromować najciekawsze praktyki i działania związane z hodowlą pszczół w województwie pomorskim. </t>
  </si>
  <si>
    <t>szkolenie / warsztat</t>
  </si>
  <si>
    <t>Pszczelarze profesjonalni i amatorzy prowadzący działalność w zakresie produkcji miodu i  produktów pszczelich na obszarach wiejskich województwa pomorskiego</t>
  </si>
  <si>
    <t>Dziedzictwo kulturowe szansą rozwoju zrównoważonej turystyki oraz edukacji regionalnej</t>
  </si>
  <si>
    <t>Celem operacji będzie promocja i upowszechnienie tradycji kaszubskiej wsi w kontekście jej potencjału dla kreowania oferty turystycznej oraz wspierania edukacji regionalnej na Kaszubach.</t>
  </si>
  <si>
    <t>Operacja będzie polegać na zorganizowaniu konferencji skierowanej do podmiotów branży turystycznej z obszaru Szwajcarii Kaszubskiej, podczas której  przedstawione zostaną trendy w turystyce kulturowej, rozwój produktów turystyki wiejskiej wykorzystujących  dziedzictwo kulturowe oraz sylwetki lokalnych pasjonatów zajmujących się zawodowo profesjami uznawanymi za ginące.</t>
  </si>
  <si>
    <t>Przedstawiciele branży turystycznej, podmiotów kultywujących tradycje na Kaszubach związane z ginącymi zawodami, lokalnym rękodziełem i produktami lokalnymi, osoby mające wpływ na kreowanie oferty turystycznej oraz edukacji regionalnej z terenu Szwajcarii Kaszubskiej.</t>
  </si>
  <si>
    <t>Zdrowie, odporność, uroda - poznaj życiodajną moc ziół</t>
  </si>
  <si>
    <t xml:space="preserve">Celem operacji będzie zapoznanie uczestników ze sposobami przygotowywania produktów z ziół  co przyczyni się do uatrakcyjnienia i promocji m.in. oferty agroturystycznej, rozwoju małych gospodarstw, lokalnych społeczności  oraz do zwiększenia świadomości uczestników szkoleń na temat możliwości uzyskiwania dodatkowych dochodów. </t>
  </si>
  <si>
    <t xml:space="preserve">Operacja będzie polegać na przeprowadzeniu szkoleń połączonych z warsztatami praktycznymi, których tematem będzie zastosowanie ziół. W trakcie szkoleń uczestnicy pozyskają wiedzę teoretyczną i praktyczną na temat pozyskiwania ziół z zasobów środowiska naturalnego pomorskich łąk, możliwości ekologicznej uprawy ziół jak również wykorzystania ziół w dietetyce, kosmetologii, medycynie naturalnej czy jako produkt lokalny wzbogacający np. ofertę agroturystyczną. Przybliżone zostaną również informacje z zakresu możliwości sprzedaży produktów z ziół, a tym samym poszerzenia własnego koszyka usług czy oferty lokalnej pomorskiej wsi. </t>
  </si>
  <si>
    <t>Rolnicy, właściciele gospodarstw agroturystycznych, członkowie kół gospodyń wiejskich i rad sołeckich z terenu województwa pomorskiego.</t>
  </si>
  <si>
    <t>Pomorska Izba Rolnicza</t>
  </si>
  <si>
    <t>Skarby Powiatu Chojnickiego</t>
  </si>
  <si>
    <t>Celem operacji będzie upowszechnienie wiedzy w zakresie walorów przyrodniczych i kulturowych zlokalizowanych na szlakach rowerowych Kaszubskiej Marszruty, promocja ruchu turystycznego i lokalnych produktów.</t>
  </si>
  <si>
    <t>Operacja będzie polegała na wydaniu publikacji przedstawiającej najciekawsze miejsca powiatu chojnickiego związane ze szlakiem rowerowym Kaszubska Marszruta. Publikacja stanowić będzie opis kaszubskiej trasy rowerowej z jej najciekawszymi miejscami przyrodniczymi, historycznymi, architektonicznymi  oraz ze szczególnym uwzględnieniem dziedzictwa kulturowego tj.  folkloru wiejskiego i  lokalnych produktów wytwarzanych przez mieszkańców powiatu. Wydana publikacja zostanie zaprezentowana podczas spotkania promującego i promowana w prasie regionalnej.</t>
  </si>
  <si>
    <t>Ogół społeczeństwa.</t>
  </si>
  <si>
    <t>Smakuj Kaszuby</t>
  </si>
  <si>
    <t xml:space="preserve">Celem operacji będzie prezentacja i promocja walorów kuchni kaszubskiej oraz  tradycyjnych lokalnych produktów. Dzięki realizacji operacji wzmocniona zostanie tożsamość kulturowa oraz zachowane zostaną wartości kultury materialnej i niematerialnej Kaszub. </t>
  </si>
  <si>
    <t xml:space="preserve">Koła gospodyń wiejskich i mieszkańcy powiatu kartuskiego. </t>
  </si>
  <si>
    <t>Gmina Somonino</t>
  </si>
  <si>
    <t>Wizyta studyjna w wioskach tematycznych na Dolnym Śląsku dla mieszkańców Gminy Morzeszczyn</t>
  </si>
  <si>
    <t>Celem operacji będzie identyfikacja dobrych praktyk oraz zdobycie wiedzy z zakresu zasad i tworzenia wiosek tematycznych, co wpłynie na możliwości wykorzystania potencjału własnego regionu do rozwoju gospodarczego oraz podejmowanie własnych inicjatyw.</t>
  </si>
  <si>
    <t>Operacja zakłada organizację wyjazdu studyjnego do 6 wiosek tematycznych na Dolnym Śląsku w celu zapoznania się z zasadami tworzenia i funkcjonowania wiosek tematycznych co zachęci uczestników do stworzenia własnych działalności bazujących na lokalnych zasobach i w ten sposób poszerzenia ofertę m.in. turystycznej gminy Morzeszczyn.</t>
  </si>
  <si>
    <t>Lokalni liderzy – sołtysi, KGW, młodzi rolnicy, przedstawicieli aktywnych organizacji pozarządowych z  gminy Morzeszczyn</t>
  </si>
  <si>
    <t>Biblioteka- Ośrodek Kultury w Morzeszczynie</t>
  </si>
  <si>
    <t xml:space="preserve">Małopolskim Szlakiem Winnym- przeniesienie doświadczeń w uprawie winorośli i produkcji wina szansą na rozwój pomorskich rolników. Międzyregionalny transfer wiedzy. </t>
  </si>
  <si>
    <t>Celem operacji będzie wymiana praktyk pomiędzy podmiotami zainteresowanymi rozwojem obszarów wiejskich oraz skorzystanie z doświadczeń małopolskich producentów rolnych  w poszukiwaniu szans na rozwój gospodarstw rolnych w województwie pomorskim, w tym wzrost ich dochodowości.</t>
  </si>
  <si>
    <t>Operacja będzie polegać na organizacji wyjazdu studyjnego podczas którego uczestnicy nabędą wiedzę praktyczną dotyczącą upraw winorośli oraz teoretyczną z zakresu produkcji wina. Zdobyte informacje na temat uprawy winorośli, produkcji wina, turystyki winiarskiej i możliwości uprawy winorośli w województwie pomorskim zostaną zaprezentowane szerszemu gronu zainteresowanych w postaci artykułu w prasie branżowej.</t>
  </si>
  <si>
    <t>Rolnicy, doradcy rolniczy oraz przedstawiciele podmiotów zaangażowanych w rozwój obszarów wiejskich województwa pomorskiego.</t>
  </si>
  <si>
    <t>Identyfikacja potencjału KGW Gminy Miastko poprzez organizację wyjazdu i wydanie publikacji z przepisami kulinarnymi</t>
  </si>
  <si>
    <t>Operacja zakłada organizację wyjazdu studyjnego dla członków kół gospodyń wiejskich (KGW) z terenu gminy Miastko oraz wydanie publikacji z przepisami kulinarnymi zebranymi przez KGW. Działania te umożliwią zapoznanie się z przykładami prowadzenia działalności w oparciu o posiadane zasoby lokalne, możliwości i pasje, a także poznanie sposobów promocji własnych produktów / wyrobów itp. Wydanie publikacji z przepisami kulinarnymi będzie formą promocji lokalnego dziedzictwa kulinarnego kultywowanego.</t>
  </si>
  <si>
    <t>Koła gospodyń wiejskich z gminy Miastko.</t>
  </si>
  <si>
    <t>Gmina Miastko</t>
  </si>
  <si>
    <t>Damnicka Akademia Warsztatowa 2023</t>
  </si>
  <si>
    <t>Celem operacji będzie aktywizacja i pobudzanie do działalności opartej na tradycjach pomorskiej wsi oraz włączenie w inicjatywy i działania lokalne grupy defaworyzowanej – uczniów i absolwentów ośrodka szkolno - wychowawczych z gminy Damnicy.</t>
  </si>
  <si>
    <t>Operacja zakłada przeprowadzenie szeregu warsztatów rękodzielniczych, zielarskich oraz kulinarnych dla uczniów/absolwentów  ośrodków szkolno-wychowawczych oraz mieszkańców Damnicy. Udział w zaplanowanych warsztatach przyczyni się do wzrostu aktywności społecznej oraz integracji młodzieży z ośrodków wychowawczych  z lokalnym środowiskiem tj. osobami działającymi w lokalnych organizacjach, stowarzyszeniach społeczno-kulturalnych, co umożliwi pokazanie potencjału twórczego osób z niepełnosprawnościami, nawiązanie współpracy z osobami działającymi w lokalnych organizacjach oraz podejmowanie konkretnych wspólnych działań lokalnych bazujących na umiejętnościach nabytych w trakcie warsztatów.</t>
  </si>
  <si>
    <t>Szkolenie dla Młodzieżowej Rady Gminy w Dębnicy Kaszubskiej</t>
  </si>
  <si>
    <t>Celem operacji jest aktywizacja i włączenie młodych mieszkańców gminy Dębnica Kaszubska w proces zarządzania samorządem lokalnym, rozwój lokalnych inicjatyw ukierunkowanych na wzmocnienie potencjału oraz nabycie wiedzy i umiejętności z zakresu funkcjonowania samorządu terytorialnego ze szczególnym podkreśleniem roli i zadań Młodzieżowej Rady Gminy.</t>
  </si>
  <si>
    <t>Operacja obejmuje organizację cyklu warsztatów szkoleniowych dla członków młodzieżowej rady działającej w gminie Dębnica Kaszubska z zakresu funkcjonowania i działalności młodzieżowych rad gminnych oraz rozwoju lokalnego.</t>
  </si>
  <si>
    <t>Członkowie Młodzieżowej Rady Gminy Dębnica Kaszubska</t>
  </si>
  <si>
    <t>Gmina Dębnica Kaszubska</t>
  </si>
  <si>
    <t>Tradycja i nowoczesność- aktywizacja mieszkańców Gminy Ustka poprzez organizację warsztatów</t>
  </si>
  <si>
    <t>Operacja polegać będzie na organizacji cyklu warsztatów  kultywujących tradycje regionu (m.in. warsztaty wikliniarsko-plecionkarskie, ceramiczno-garncarskie, wyrobów z siana i słomy). Warsztaty pozwolą na aktywizację i integrację mieszkańców gminy Ustaka, w tym m.in. osób z domów pomocy społecznej. Zdobyte przez uczestników umiejętności pozwolą na kultywowanie dziedzictwa kulturowego Ziemi Słupskiej przy okazji organizacji różnych wydarzeń kulturalnych odbywających się na obszarze gminy Ustka np. kiermaszów, jarmarków, wystaw twórczości rękodzielniczej.</t>
  </si>
  <si>
    <t>Mieszkańcy domów pomocy społecznej i mieszkańcy gminy Ustka.</t>
  </si>
  <si>
    <t>Centrum Kultury Gminy Ustka</t>
  </si>
  <si>
    <t>XVIII Turniej Kół Gospodyń Wiejskich Województwa Pomorskiego</t>
  </si>
  <si>
    <t xml:space="preserve">Celem operacji będzie integracja środowiska wiejskiego, a także aktywizacja pomorskich kół gospodyń wiejskich do budowanie partnerskiej współpracy ze społecznością lokalną i kreowania m.in. życia kulturalnego mieszkańców Pomorza. </t>
  </si>
  <si>
    <t xml:space="preserve">Operacja zakłada organizację finału (etapu wojewódzkiego) konkursu dla pomorskich kół gospodyń wiejskich. Wybrana forma wpłynie na zwiększenie aktywności społecznej oraz włączenie osób z grupy defaworyzowanej (m.in. kobiet z obszarów wiejskich) w inicjatywy i działania podejmowane lokalnie na rzecz zachowania tradycji i dziedzictwa kulturowego wsi. </t>
  </si>
  <si>
    <t>min.90- max. 160</t>
  </si>
  <si>
    <t>V Pomorska Spartakiada Kulturalno- Rekreacyjna Kół Gospodyń Wiejskich</t>
  </si>
  <si>
    <t>Operacja będzie miała na celu integrację i aktywizację środowiska wiejskiego poprzez aktywności kulturalno-sportowe oraz wymianę i upowszechnianie wiedzy i doświadczeń dotyczących tradycji i dziedzictwa kulturowego pomorskiej wsi, w szczególności lokalnego rękodzieła i produktów lokalnych oraz dobrych praktyk dotyczących aktywizacji środowisk wiejskich.</t>
  </si>
  <si>
    <t>Operacja polegać będzie na zorganizowaniu konkursu o zasięgu wojewódzkim dla kół gospodyń wiejskich, w ramach którego przeprowadzonych zostanie 12 konkurencji z dziedziny kultury, sportu i rekreacji. Udział w poszczególnych konkurencjach będzie okazją do aktywizacji i zaprezentowania działalności kulturalno-edukacyjnej oraz  dobrych praktyk realizowanych przez koła gospodyń wiejskich, a także wzajemnej inspiracji poprzez wymianę doświadczeń i pomysłów.</t>
  </si>
  <si>
    <t>liczba audycji/programów/spotów w internecie</t>
  </si>
  <si>
    <t>Organizacja wiosek tematycznych i atrakcji turystycznych jako inspiracja dla mieszkańców gminy Miastko</t>
  </si>
  <si>
    <t>Celem operacji będzie zainteresowanie mieszkańców gminy Miastko możliwościami rozwoju zamieszkałego obszaru w oparciu o własne zasoby: atrakcje, zabytki, produkty czy usługi. Operacja przyczyni się integracji społeczeństwa, w tym osób starszych, grup mniejszościowych  i młodzieży w celu stworzenia atrakcji lokalnej gminy Miastko i zorganizowania wokół niej podmiotu ekonomii społecznej.</t>
  </si>
  <si>
    <t xml:space="preserve">Operacja polegać będzie na organizacji  wyjazdu studyjnego do wiosek tematycznych, miejsc i organizacji społecznych wykorzystujących potencjał i lokalne zasoby. Wyjazd będzie stanowił tzw. „stadium przypadku” w ramach, którego uczestnicy naocznie zobaczą jak można promować  lokalne produkty. </t>
  </si>
  <si>
    <t>Mieszkańcy 20 sołectw gminy Miastko.</t>
  </si>
  <si>
    <t>liczba uczestników  wyjazdów studyjnych</t>
  </si>
  <si>
    <t>Konkurs Aktywne Społeczeństwo w koncepcji Inteligentnych Wiosek</t>
  </si>
  <si>
    <t>Celem operacji będzie przybliżenie i promowanie aktywności  wpisujących się w koncepcję inteligentnych wiosek oraz pobudzenia aktywności lokalnego społeczeństwa do działania na rzecz najbliższego otoczenia przy wykorzystaniu nowoczesnych metod i technologii.</t>
  </si>
  <si>
    <t>Operacja polegać będzie na organizacji konkursu, którego przedmiotem będzie wyłonienie oraz nagrodzenie aktywności wpisujących się w koncepcje inteligentnych wiosek zrealizowanych przez sołectwa i organizacje społeczne z terenu gmin: Gniewino, Wejherowo, Choczewo, Cewice, Wicko, Nowa Wieś Lęborska oraz miasta Łeba. Forma konkursu pozwoli zidentyfikować „dobre praktyki” realizowane przez mieszkańców gmin oraz zachęci w do organizacji kolejnych  kreatywnych aktywność w małych społecznościach wiejskich.</t>
  </si>
  <si>
    <t>Stowarzyszenie "Bursztynowy Pasaż" Lokalna Grupa Działania</t>
  </si>
  <si>
    <t>4</t>
  </si>
  <si>
    <t xml:space="preserve">Forum Lokalnych Grup Działania Warmii i Mazur 2023 </t>
  </si>
  <si>
    <t>organizacja Forum Lokalnych Grup Działania Warmii i Mazur podczas dwudniowego spotkania szkoleniowo-warsztatowego</t>
  </si>
  <si>
    <t>1/43</t>
  </si>
  <si>
    <t xml:space="preserve">przedstawiciele Lokalnych Grup Działania Warmii i Mazur, Urzędu Marszałkowskiego woj. </t>
  </si>
  <si>
    <t>Stowarzyszenie Kraina Drwęcy i Pasłęki</t>
  </si>
  <si>
    <t>Wieś z pomysłem</t>
  </si>
  <si>
    <t>wymiana doświadczeń w zakresie kreowania innowacyjnych produktów turystycznych, w tym produktów wiosek tematycznych z wykorzystaniem lokalnych zasobów kulturowych i przyrodniczych oraz tworzenia sieci współpracy i certyfikacji jakościowej lokalnych produktów turystycznych.</t>
  </si>
  <si>
    <t>organizacja wyjazdu studyjnego do województwa dolnośląskiego dla grupy 16 osób.</t>
  </si>
  <si>
    <t>przedstawiciele Stowarzyszenia LGD "Brama Mazurskiej Krainy", LGD "Warmiński Zakątek" w tym podmiotów ekonomii społecznej, podmiotów działających w branży wiejskich przedsiębiorstw turystycznych, samorządów lokalnych, mieszkańców obszaru wdrażania LSR na lata 2014-2020 oraz przedstawicieli Urzędu Marszałkowskiego Województwa Warmińsko-Mazurskiego</t>
  </si>
  <si>
    <t>14</t>
  </si>
  <si>
    <t>Design thinking - zaprojektuj swój sukces</t>
  </si>
  <si>
    <t>organizacja jednodniowych warsztatów z zakresu budowania przewagi konkurencyjnej na rynku poprzez poznawanie nowych, innowacyjnych metod projektowania ścieżki rozwoju usług, produktów czy procesów</t>
  </si>
  <si>
    <t>rolnicy, przedsiębiorcy, przetwórcy rolni prowadzący gospodarstwa w systemie ekologicznym, mieszkańcy z terenów województwa warmińsko-mazurskiego planujący przejść na rolnictwo ekologiczne</t>
  </si>
  <si>
    <t>IV</t>
  </si>
  <si>
    <t>27843,80</t>
  </si>
  <si>
    <t>Warmińsko-Mazurski Ośrodek Doradztwa Rolniczego z siedzibą w Olsztynie</t>
  </si>
  <si>
    <t>15</t>
  </si>
  <si>
    <t>młode osoby mieszkające na obszarach wiejskich, przedstawiciele KRUS, PIP, KOWR, ARiMR, W-M Izby Rolniczej</t>
  </si>
  <si>
    <t>21212,00</t>
  </si>
  <si>
    <t>Wymiana doświadczeń w funkcjonowaniu i zakładaniu fundacji, stowarzyszeń, spółdzielni socjalnych w województwie warmińsko-mazurskim</t>
  </si>
  <si>
    <t>1/25</t>
  </si>
  <si>
    <t>34730,6</t>
  </si>
  <si>
    <t>17</t>
  </si>
  <si>
    <t xml:space="preserve">Liderzy branży rolniczej. Prezentacja rezultatów rozwoju gospodarstw i firm województwa warmińsko-mazurskiego. </t>
  </si>
  <si>
    <t xml:space="preserve">informowanie i uświadamianie mieszkańców obszarów wiejskich o możliwościach rozwoju, wdrażanych inicjatywach i projektach realizowanych na obszarach wiejskich, propagowanie wśród rolników i mieszkańców obszarów wiejskich informacji o możliwościach dalszego rozwoju obszarów wiejskich uwzględniając wsparcie finansowe z funduszy UE; zwiększenie świadomości mieszkańców obszarów wiejskich o możliwościach dywersyfikacji prowadzonej działalności przy udziale funduszy europejskich </t>
  </si>
  <si>
    <t xml:space="preserve"> liczba konferencji/ kongresów</t>
  </si>
  <si>
    <t>42991,13</t>
  </si>
  <si>
    <t>18</t>
  </si>
  <si>
    <t>Praktyczne podejście do szacowania szkód łowieckich</t>
  </si>
  <si>
    <t>ułatwienie wymiany wiedzy pomiędzy podmiotami uczestniczącymi w rozwoju obszarów wiejskich poprzez ułatwienie wymiany wiedzy pomiędzy podmiotami uczestniczącymi w rozwoju obszarów wiejskich oraz wymianę i upowszechnianie rezultatów na rzecz tego rozwoju poprzez udział w warsztatach dot. szacowania szkód łowieckich.</t>
  </si>
  <si>
    <t>organizacja jednodniowego warsztatu dotyczącego szacowania szkód łowieckich dla 45 osób</t>
  </si>
  <si>
    <t>mieszkańcy obszarów wiejskich, przedstawiciele Izby Rolniczej, przedstawiciele jednostki organizacyjnej Polskiego Związku Łowieckiego, doradcy rolniczy</t>
  </si>
  <si>
    <t>20380,00</t>
  </si>
  <si>
    <t>19</t>
  </si>
  <si>
    <t>Przedsiębiorczość na obszarach wiejskich - małopolskie inspiracje</t>
  </si>
  <si>
    <t>organizacja wyjazdu studyjnego do województwa małopolskiego  dla grupy 46 osób.</t>
  </si>
  <si>
    <t>106914,46</t>
  </si>
  <si>
    <t>20</t>
  </si>
  <si>
    <t>Konkurs "Czysta i piękna zagroda- estetyczna wieś"</t>
  </si>
  <si>
    <t>69000</t>
  </si>
  <si>
    <t>Ekologiczny system  produkcji rolnej przyjazny dla klimatu, środowiska, gospodarki</t>
  </si>
  <si>
    <t>12 KGW</t>
  </si>
  <si>
    <t>Operacja będzie polegała na organizacji cyklu 25 warsztatów ekologicznych, trzech wyjazdów studyjnych krajowych oraz 5 konkursów ekologicznych.</t>
  </si>
  <si>
    <t>Celem operacji jest przeszkolenie mieszkańców/rolników  z zakresu prowadzenia gospodarstw z zastosowaniem permakultury. Uczestnicy operacji pozyskają wiedzę z zakresu zwielokrotnienia efektów uprawy ziemi przy jednoczesnej minimalizacji nakładów pracy oraz wzrostu jakości plonów.</t>
  </si>
  <si>
    <t>­</t>
  </si>
  <si>
    <t>18 955, 00 zł</t>
  </si>
  <si>
    <t xml:space="preserve">Stowarzyszenie Turkowska Unia Rozwoju - T.U.R </t>
  </si>
  <si>
    <t>Lokalnie i tradycyjnie z Kołami Gospodyń Wiejskich</t>
  </si>
  <si>
    <t>Operacja będzie polegała na organizacji 28 stoisk wystawienniczych Kół Gospodyń Wiejskich promujących regionalne i tradycyjne produkty żywnościowe poprzez ich degustację podczas IV Krajowych Dni Pola Sielinko 2023, XXIX Wielkopolskich Targach Rolniczych, IV Regionalnej Wystawie Zwierząt Hodowlanych.</t>
  </si>
  <si>
    <t>Stoisko wystawiennicze/punkt informacyjny na tarchach, imprezie plenerowej, wystawie w kraju</t>
  </si>
  <si>
    <t>Liczba stoisk wystawienniczych/ punktów informacyjnych na targach/imprezie plenerowej/wystawie</t>
  </si>
  <si>
    <t>Inicjatywy i działania podejmowane przez Koła Gospodyń Wiejskich i Zespoły Biesiadne na rzecz rozwoju obszarów wiejskich</t>
  </si>
  <si>
    <t xml:space="preserve">Celem operacji jest poinformowanie i zapoznanie 150 członków grupy docelowej na temat inicjatyw i działań, które mogą i podejmują zespoły biesiadne i koła gospodyń wiejskich jako twórców  produktów lokalnych oraz przedstawiciele lokalnej tradycji i dziedzictwa kulturowego wsi, a jednocześnie przyczyniają się do rozwoju obszarów wiejskich.  </t>
  </si>
  <si>
    <t xml:space="preserve">Operacja będzie polegała na zorganizowaniu spotkania informacyjno-integracyjnego oraz konkursu kulinarnego dla 150 osób przedstawicieli jednostek samorządu terytorialnego, organizacji, stowarzyszeń z Powiatu Kaliskiego oraz mieszkańców Gminy i Miasta Stawiszyn. </t>
  </si>
  <si>
    <t>Gmina i Miasto Stawiszym</t>
  </si>
  <si>
    <t>Seniorzy na tropie tradycji. Grabowska Senioriada</t>
  </si>
  <si>
    <t xml:space="preserve">Operacja będzie polegała na organizacji spotkania dla 200 osób w mieście Grabów nad Prosną  w dniu 7.10.2023 r oraz dwóch konkursów dla uczestników wydarzenia. </t>
  </si>
  <si>
    <t xml:space="preserve">Grupę docelową stanowić będą  seniorzy mieszkający na terenie Miasta i Gminy Grabów nad Prosną (około 70% uczestników) oraz osoby czynne zawodowo (przedsiębiorcy, rolnicy, pracownicy umysłowi ), a także przedstawiciele lokalnych stowarzyszeń i organizacji, seniorzy  z zaprzyjaźnionych kół z sąsiadujących powiatów oraz zaproszeni goście. W spotkaniu planuje się udział około 200 osób. </t>
  </si>
  <si>
    <t>24 678, 15 zł</t>
  </si>
  <si>
    <t>Miejsce obszarów wiejskich w polityce lokalnej. Od zrozumienia do działania.</t>
  </si>
  <si>
    <t xml:space="preserve">Operacja będzie polegała na realizacji badań z zakresu rozwoju obszarów wiejskich województwa wielkopolskiego, których efektem będzie recenzowana ekspertyza pt.: „Miejsce obszarów wiejskich w polityce lokalnej. Od zrozumienia do działania”. </t>
  </si>
  <si>
    <t>Grupę docelową zadania stanowić będą władze lokalne gmin miejskich i miejsko-wiejskich województwa wielkopolskiego, Samorząd Województwa Wielkopolskiego, organizacje pozarządowe działające na terenie województwa wielkopolskiego, mieszkańcy obszarów wiejskich województwa wielkopolskiego.</t>
  </si>
  <si>
    <t>37 600, 00 zł</t>
  </si>
  <si>
    <t>Przedsiębiorczość Wrót Wielkopolski</t>
  </si>
  <si>
    <t>Celem operacji jest zwiększenie udziału mieszkańców LGD Wrota Wielkopolski w działaniach na rzecz rozwoju gospodarczego na obszarze powiatu kępińskiego poprzez organizację konferencji „Przedsiębiorczość Wrót Wielkopolski” i publikację artykułów prasowych.</t>
  </si>
  <si>
    <t xml:space="preserve">Operacja będzie polegała na organizacji konferencji o nazwie "Przedsiębiorczość Wrót Wielkopolski". Podjęcie tego rodzaju tematu da możliwość nawiązywania kontaktów oraz wymiany doświadczeń pomiędzy dotychczasowymi i przyszłymi przedsiębiorcami jak i beneficjentami. Po konferencji zaplanowano w ramach realizacji operacji umieszczenie artykułu promującego konferencję. Zamieszczenie informacji w lokalnej prasie pozwoli na rozpowszechnieniu informacji o zorganizowanej konferencji w ramach środków z KSOW oraz dotarcie do jeszcze większej liczby odbiorców którzy będą mieli szansę dowiedzieć się że w kolejnym okresie programowania również będzie można ubiegać się o środki dla firm w ramach PROW. </t>
  </si>
  <si>
    <t>Na konferencję zostaną zaproszeni przedsiębiorcy i potencjalni przedsiębiorcy z obszaru LGD Wrota Wielkopolski czyli obszaru powiatu kępińskiego w województwie wielkopolskim. 202 osoby. Są to osoby zainteresowane założeniem własnej firmy lub taką firmę już prowadzące, ale chcące ją rozwijać.</t>
  </si>
  <si>
    <t>Stowarzyszenie Wrota Wielkopolski</t>
  </si>
  <si>
    <t>w tym liczba gości zagranicznych</t>
  </si>
  <si>
    <t>w tym liczba doradców</t>
  </si>
  <si>
    <t>Prasa</t>
  </si>
  <si>
    <t>Liczba artykułów/ wkładek/ogłoszeń w prasie</t>
  </si>
  <si>
    <t>Wymiana wiedzy i doświadczeń jako metoda rozwoju potencjału gospodarczego i społecznego Gminy Mycielin</t>
  </si>
  <si>
    <t xml:space="preserve">Celem operacji jest nawiązanie współpracy i wymiana doświadczeń z innymi podmiotami społecznymi, gospodarczymi i administracyjnymi o zbieżnych celach  i zadaniach działającymi na terenie województwa małopolskiego oraz wymiana wiedzy i  sposobu pozyskania  środków finansowych na rozwój obszarów wiejskich. </t>
  </si>
  <si>
    <t xml:space="preserve">Operacja będzie polegała na  organizacji wyjazdu studyjnego dla 50 mieszkańców Gminy Mycielin do Gminy Poronin podczas, którego członkowie grupy docelowej wymienią się wiedzą i doświadczeniem w zakresie  wykorzystania posiadanego potencjału w celu rozwoju różnych dziedzin  gospodarki na obszarze rolniczym, produkcji, promocji oraz poznania korzyści płynących z wytwarzania produktów lokalnych, a także włączenia kobiet w podejmowanie inicjatyw związanych z  rozwojem lokalnym. </t>
  </si>
  <si>
    <t xml:space="preserve">Grupa docelowa to 50 mieszkańców Gminy Mycielin – rolnicy, członkowie ich rodzin, przedstawicielki kół gospodyń wiejskich, zespołu śpiewaczego i folklorystycznego oraz samorządowcy z terenu Gminy Mycielin, którzy łączą pracę w rolnictwie z aktywną działalnością społeczno-kulturalną. </t>
  </si>
  <si>
    <t>Gmina Mycielin</t>
  </si>
  <si>
    <t>Wspieranie wymiany wiedzy w zakresie rozwoju potencjału społecznego i gospodarczego Gminy i Miasta Stawiszyn - wyjazd studyjny do województwa zachodniopomorskiego</t>
  </si>
  <si>
    <t xml:space="preserve">Celem operacji jest poinformowanie i zapoznanie członków grupy docelowej z  przykładami dobrych praktyk i działaniami realizowanymi na terenie województwa zachodniopomorskiego w obszarze wykorzystania posiadanego potencjału w celu rozwoju różnych gałęzi gospodarki, produkcji i promocji związanych z wytwarzaniem produktów lokalnych, a także włączenia kobiet w podejmowanie inicjatyw związanych z  rozwojem lokalnym. </t>
  </si>
  <si>
    <t>Operacja będzie polegała na  organizacji wyjazdu studyjnego dla 100 mieszkańców Gminy i Miasta Stawiszyn do województwa zachodniopomorskiego podczas, którego członkowie grupy docelowej wymienią się wiedzą i doświadczeniem w zakresie  wykorzystania posiadanego potencjału w celu rozwoju różnych dziedzin  gospodarki na obszarze rolniczym, produkcji, promocji oraz poznania korzyści płynących z wytwarzania produktów lokalnych, a także włączenia kobiet w podejmowanie inicjatyw związanych z  rozwojem lokalnym.</t>
  </si>
  <si>
    <t xml:space="preserve">Grupa docelowa to 100 mieszkańców Gminy i Miasta Stawiszyn – rolnicy, członkowie ich rodzin, przedstawicielki kół gospodyń wiejskich oraz samorządowcy z terenu Gminy i Miasta Stawiszyn, którzy łączą pracę w rolnictwie z aktywną działalnością społeczno-kulturalną . </t>
  </si>
  <si>
    <t>Spotkanie wielkopolskich sołtysów - wymiana wiedzy i doświadczeń w obszarze rozwoju obszarów wiejskich</t>
  </si>
  <si>
    <t>Celem operacji jest zdobycie  wiedzy i  wymiana doświadczeń wśród członków grupy docelowej na temat inicjatyw i działań, które mogą podejmować w celu rozwoju obszarów wiejskich. Cel operacji zostanie osiągnięty dzięki organizacji spotkania podczas, którego sołtysi przedstawią swoje doświadczeni, podjęte działania i inicjatywy szczególnie  w obszarze: promocji produktu lokalnego oraz inicjatyw lokalnych, które tworzą inteligentną, zrównoważoną i innowacyjną wieś wspierając jednocześnie wszechstronny rozwój obszarów wiejskich.</t>
  </si>
  <si>
    <t>Operacja będzie polegała na organizacji spotkania wielkopolskich sołtysów podczas, którego członkowie grupy docelowej wymienią się doświadczeniami i zdobędą wiedzę w zakresie promocji produktu lokalnego, wspierania wszechstronnego rozwoju obszarów wiejskich i promocji inicjatyw lokalnych, które tworzą inteligentną, zrównoważoną i innowacyjną wieś.</t>
  </si>
  <si>
    <t xml:space="preserve">Grupa docelowa to 300 sołtysów z terenu województwa wielkopolskiego, samorządowcy z terenu województwa wielkopolskiego, rolnicy, przedstawiciele Urzędu Marszałkowskiego Województwa Wielkopolskiego oraz osoby wspierające proces odnowy wsi chcący  poznać nowatorskie rozwiązania wpływające na  rozwój lokalny i obszarów wiejskich. </t>
  </si>
  <si>
    <t>Poznajemy kulturę i tradycję beskidzkiej krainy - wyjazd studyjny</t>
  </si>
  <si>
    <t>Celem operacji jest poznanie kultury i tradycji beskidzkiej krainy, nawiązanie współpracy i wymiana doświadczeń z innymi podmiotami społecznymi, gospodarczymi i administracyjnymi o zbieżnych celach  i zadaniach działającymi na terenie województwa śląskiego oraz wymiana wiedzy i  sposobu pozyskania  środków  finansowych na rozwój obszarów wiejskich.</t>
  </si>
  <si>
    <t>Grupę docelową projektu pochodzić będzie z terenu województwa wielkopolskiego,  stanowić ją będą przedstawiciele kół gospodyń wiejskich, stowarzyszeń , zespołu ludowego, przedsiębiorcy, samorządowcy, rolnicy,  którzy poza pracą zawodową realizują pasje kulturalno – społeczne szczególnie w organizacjach pozarządowych działających  na rzecz lokalnej społeczności. Udział poszczególnych przedstawicieli grupy docelowej będzie przedstawiała się następująco: samorządowcy – ok. 20 osób , członkowie stowarzyszeń –ok.15 osób , członkowie OSP – ok. 7 osób, członkowie KGW – ok.10 osób, rolnik – ok. 15 osób, przedsiębiorcy –  ok.10 osób, przedstawiciele zespołu ludowego – ok. 3 osoby.</t>
  </si>
  <si>
    <t>72 826, 40 zł</t>
  </si>
  <si>
    <t>Wespół w zespół - korzyści płynące ze współpracy rolników</t>
  </si>
  <si>
    <t xml:space="preserve">Celem operacji jest zachęcanie rolników do tworzenia grup producentów rolnych, by przy ich pomocy wzmocnić pozycję producentów rolnych w łańcuchu dostaw żywności. Grupa producentów rolnych daje narzędzia do tworzenia sieci bezpośrednich powiązań pomiędzy producentami warzyw i roślin białkowych, przetwórcami a konsumentami. </t>
  </si>
  <si>
    <t>Udział w Etno Jarmarku</t>
  </si>
  <si>
    <t xml:space="preserve">Celem operacji  jest promocja rękodzieła oraz produktów lokalnych z terenu powiatu krotoszyńskiego poprzez organizację stoiska wystawienniczego na Etno Jarmarku w Kłodzku oraz zwiększenie świadomości uczestników  wyjazdu studyjnego nt. rękodzieła, produktów lokalnych, dziedzictwa kulturowego  wsi oraz ginących zawodów. </t>
  </si>
  <si>
    <t>Operacja polega na organizacji wyjazdu studyjnego na  Etno Jarmark w Kłodzku dla 50 osób  podnoszącego wiedzę i umożliwiającego wymianę doświadczeń w zakresie  tradycji i dziedzictwa kulturowego  oraz organizacji stoiska wystawienniczego umożlwiającego prezentację oraz  promocję rękodzieła i produktów lokalnych.</t>
  </si>
  <si>
    <t>Grupę docelową operacji stanowią  twórcy ludowi, przedstawiciele zespołów folklorystycznych, Kół Gospodyń Wiejskich i producenci produktów lokalnych, rolnicy i lokalni liderzy 50 osób z terenu powiatu krotoszyńskiego.</t>
  </si>
  <si>
    <t>Szparagi złoto z ziemi - festiwal szparagowego smaku</t>
  </si>
  <si>
    <t>Celem operacji jest przede wszystkim aktywizacja mieszkańców wsi na rzecz podejmowania inicjatyw w zakresie rozwoju obszarów wiejskich. Organizacja warsztatów kulinarnych dla mieszkańców gminy Przemęt pozwoli na zaangażowanie się szerokiego grona mieszkańców gminy w realizację tego zadania. Celem organizacji konkursu kulinarnego na najsmaczniejszy i najciekawszy deser szparagowy jest przede wszystkim wymiana wiedzy i doświadczeń Pań z Kół Gospodyń Wiejskich na temat obróbki termicznej szparagów i wykorzystania go do przygotowania deseru. Ta forma realizacji operacji ma też na celu zacieśnienie więzów między członkiniami KGW, które są w różnym wieku, co sprawia, że osoby z różnych pokoleń mogą realizować wspólnie te same przedsięwzięcia.</t>
  </si>
  <si>
    <t>Operacja będzie polegała na zorganizowaniu warsztatów kulinarnych dla mieszkańców gminy Przemęt, które poprowadzi Karol Okrasa – znany 
z zamiłowania do kuchni polskiej i szacunku do lokalnych produktów kucharz. Ponadto odbędzie się konkurs kulinarny dla Kół Gospodyń Wiejskich na najciekawszy i najsmaczniejszy deser ze szparagów. Organizator zakłada udział 15 kół gospodyń wiejskich z terenu gminy Przemęt. Realizacja zakładanych wyżej wydarzeń będzie miała miejsce w dniu 24.06.2023 r. w miejscowości Mochy.</t>
  </si>
  <si>
    <t>49 384, 60 zł</t>
  </si>
  <si>
    <t>Gminne Centrum Kultury i Biblioteka w Przemęcie</t>
  </si>
  <si>
    <t>Rękodzielnicy smaku II</t>
  </si>
  <si>
    <t>Głównym celem operacji jest zwiększenie świadomości uczestników operacji nt. lokalnych, tradycyjnych zasobów, zdrowej żywności oraz wyrobów rękodzielniczych charakterystycznych dla Wielkopolski, a także wzrost aktywności i wzajemna integracja mieszkańców wsi.</t>
  </si>
  <si>
    <t>Operacja będzie polegała na zorganizowaniu cyklu warsztatów rękodzielniczych – łącznie 5 spotkań (kaletniczych, malowania drewnianych domków, malowania wzorów na płytkach ceramicznych, kokodemii-wiszących ogrodów Babilonu, malowania toreb i koszulek) na terenie parku, który znajduje się w otoczeniu Pałacu w Pakosławiu. W każdym ze spotkań warsztatowych udział weźmie 15 osób. Prowadzone będą również warsztaty kulinarne – 1 spotkanie 3 godzinne dla grupy 10 osobowej z wykorzystaniem lokalnych produktów żywnościowych. Warsztaty zakończy 1 konkurs kulinarny.</t>
  </si>
  <si>
    <t xml:space="preserve">Grupę docelową operacji stanowią mieszkańcy południowej części wielkopolski (m.in. mieszkańcy powiatów: rawickiego, gostyńskiego, krotoszyńskiego i leszczyńskiego), głównie mieszkańcy wsi, którzy mają ograniczony dostęp do wydarzeń kulturalnych. Łącznie przewiduje się że w warsztatach udział weźmie ok 85 osób. Planowane jest, że w poszczególnych rodzajach warsztatów wezmą udział różne osoby, żeby jak największa liczba mogła skorzystać z wydarzenia. 
O udziale w spotkaniach będzie decydowała kolejność zgłoszeń. 
</t>
  </si>
  <si>
    <t xml:space="preserve">Celem operacji jest przeprowadzenie działań informacyjno-promocyjnych dotyczących prowadzenia przyzagrodowego chowu gęsi oraz wykreowanie lokalnego produktu jakim jest gęsina z chowu przyzagrodowego. </t>
  </si>
  <si>
    <t xml:space="preserve">Operacja będzie polegała na poprowadzeniu działań, których celem jest powrót gęsiny do wielkopolskich gospodarstw oraz na nasze stoły. Na przełomie sierpnia i września zorganizowane zostanie spotkanie dla hodowców, którzy wezmą udział w operacji oraz przedstawicieli organizacji. W trakcie spotkania przedstawione zostaną obserwacje związane z przyzagrodowym chowem gęsi, rozmowy dotyczyć  będą możliwości kreowania produktu lokalnego jakim jest gęsina z chowu przyzagrodowego i roli lokalnych organizacji w wykreowaniu tego produktu oraz  założeń rolniczego handlu detalicznego, w ramach którego możliwa jest sprzedaż gęsiny przez rolników. Spotkaniu towarzyszyć będzie konkurs kulinarny na tradycyjne potrawy z gęsiny. Konkurs stanowić będzie promocję tradycji kulinarnych związanych z gęsiną. Do przygotowania potraw wykorzystane zostaną gęsi z gospodarstw, które wzięły udział w operacji. </t>
  </si>
  <si>
    <t xml:space="preserve">Operacja skierowana będzie do rolników, mieszkańców obszarów wiejskich, zainteresowanych prowadzeniem przyzagrodowego chowu gęsi, przetwórstwem i zbytem gęsiny w ramach rolniczego handlu detalicznego, budowaniem produktu lokalnego opartego na przyzagrodowym chowie gęsi oraz do kół gospodyń wiejskich, stowarzyszeń, grup nieformalnych, które prowadzą działalność związaną z upowszechnianiem lokalnych tradycji. Grupa docelowa operacji pochodzić będzie z Wielkopolski a w szczególności z terenu powiatu śremskiego i powiatów ościennych. Liczebność grupy docelowej:
- spotkanie  - liczba uczestników 100 osób,
- konkurs kulinarny - maksymalnie 15 podmiotów w II etapie konkursu.
</t>
  </si>
  <si>
    <t>20-25, II etap konkursu - 15</t>
  </si>
  <si>
    <t>Konkurs pn. Agro-Eko-Turystyczne "Zielone Lato" 2023</t>
  </si>
  <si>
    <t>"Dobre praktyki w województwie kujawsko - pomorskim”</t>
  </si>
  <si>
    <t xml:space="preserve">Celem operacji jest zwiększenie wiedzy na temat projektów, oddolnych inicjatyw, które wpłynęły na rozwój gospodarczy obszaru województwa kujawsko - pomorskiego wykorzystując naturalny potencjał, zasoby kulturowe, historyczne, lokalizacyjne, w szczególności tzw. operacji publicznych. </t>
  </si>
  <si>
    <t>Operacja polega na zorganizowaniu i przeprowadzeniu kilkudniowego wyjazdu studyjnego na obszarze województwa kujawsko-pomorskiego</t>
  </si>
  <si>
    <t>"Szkolenie dotyczące nowej perspektywy finansowej 2023 - 2027 dla Lokalnych Grup Działania z Pomorza Zachodniego"</t>
  </si>
  <si>
    <t>Celem operacji jest przeprowadzenie  szkolenia mającego na celu usystematyzowanie wiedzy na temat nowej perspektywy finansowej.</t>
  </si>
  <si>
    <t>Operacja będzie polegała na zorganizowaniu dwudniowego szkolenia, mającego na celu przybliżenie perspektywy finansowej 2023-2027</t>
  </si>
  <si>
    <t>40</t>
  </si>
  <si>
    <t>„Innowacyjne technologie nawozowe i inne dla poprawy gospodarności, bioróżnorodności i konkurencyjności lokalnych rolników”</t>
  </si>
  <si>
    <t xml:space="preserve">Celem operacji jest zwiększenie świadomości wśród rolników na temat możliwości ochrony 
własnych gleb uprawnych przed degradacją, erozją i pustynnieniem, zademonstrowanie 
innowacyjnych rozwiązań w zakresie ochrony gleby, przeciwdziałaniu pustynnieniu, zwiększeniu 
powierzchni gruntów rolnych o wysokiej klasie i kondycji, ograniczenia wykorzystania wody 
słodkiej w rolnictwie, ograniczenia stosowania pestycydów, co ma bezpośredni wpływ na 
środowisko, zdrowie ludzkie i zwierzęta. </t>
  </si>
  <si>
    <t>szkolenie/punkt informacyjny na targach/materiał drukowany/spot</t>
  </si>
  <si>
    <t>liczba uczestników szkolenia/liczba punktów informacyjnych/nakład materiałów drukowanych/ liczba spotów</t>
  </si>
  <si>
    <t>150/2/7000/1</t>
  </si>
  <si>
    <t>osoba/komplet/sztuka/komplet</t>
  </si>
  <si>
    <t>rolnicy (w tym rolnicy do 35 roku życia) a także studenci wydziałów rolniczych i słuchacze szkół rolniczych</t>
  </si>
  <si>
    <t>ECO ENERGY TECH sp. z o. o.</t>
  </si>
  <si>
    <t>Publikacja "Wyniki Porejestrowego Doświadczalnictwa Odmianowego 
na obszarze województwa zachodniopomorskiego w roku 2022" oraz 
"Lista Odmian Zalecanych do uprawy na obszarze województwa zachodniopomorskiego w roku 2023"</t>
  </si>
  <si>
    <t>Celem operacji jest wydanie publikacji „Wyniki Porejestrowego Doświadczalnictwa Odmianowego 
na obszarze województwa zachodniopomorskiego w roku 2022” oraz "Lista Odmian Zalecanych do uprawy na obszarze województwa zachodniopomorskiego w roku 2023"
dzięki którym nastąpi zwiększenie udziału zainteresowanych stron we wdrażaniu inicjatyw na rzecz rozwoju obszarów wiejskich. Ponadto publikacje pozwolą na lepszy dobór odmian roślin uprawnych przez rolników oferowanych do sprzedaży i uprawy w województwie zachodniopomorskim.</t>
  </si>
  <si>
    <t>Przedmiotem operacji jest wydanie i rozpowszechnienie  publikacji pt. "Wyniki Porejestrowego Doświadczalnictwa Odmianowego 
na obszarze województwa zachodniopomorskiego w roku 2022" oraz publikacji pt. "Lista Odmian Zalecanych do uprawy na obszarze województwa zachodniopomorskiego w roku 2023"</t>
  </si>
  <si>
    <t>2/2000</t>
  </si>
  <si>
    <t>Konkurs AGROLIGA 2023 – etap wojewódzki</t>
  </si>
  <si>
    <t xml:space="preserve">Przedmiotem operacji jest: 1)	Seminarium - operacja realizowana będzie poprzez konkurs połączony z seminarium podsumowującym – 1 gala podsumowująca, na którym wyłonieni będą Mistrzowie i Wicemistrzowie w kategorii Rolnicy i Firmy w województwie zachodniopomorskim.  
2)	Prasa - poprzez przekaz medialny, publikacje na portalach informacyjnych oraz opubli-kowanie relacji poseminaryjnej na łamach lokalnej prasy w województwie zachodniopo-morskim. 
3)	Konkurs – konkurs mający na celu wyłonienie Mistrzów i Wicemistrzów w kategorii Rolnicy i Firmy Agroligi 2023
4)	Informacje i publikacje w internecie –będzie to wyraźny przekaz informacji dla zainteresowanych stron o możliwościach rozwoju, wdrażanych inicjatywach i projektach realizowanych na obszarach wiejskich. </t>
  </si>
  <si>
    <t>70/1/10/3</t>
  </si>
  <si>
    <t xml:space="preserve">Celem operacji jest przekazanie informacji i wiedzy na temat Nowej WPR po 2023 roku w świetle nadchodzących zmian w przepisach i omówienie wpływu nowych założeń na prowadzenie produkcji rolnej. </t>
  </si>
  <si>
    <t>Przedmiotem operacji jest organizacja dwudniowej konferencji z panelem wykładów tematycznych</t>
  </si>
  <si>
    <t>80</t>
  </si>
  <si>
    <t xml:space="preserve">rolnicy z województwa zachodniopomorskiego, kobiety i mężczyźni, osoby mieszkające na terenach wiejskich, osoby pełnoletnie, pracownicy Izby Rolniczej i instytucji około rolniczych. </t>
  </si>
  <si>
    <t>„Nowoczesne i innowacyjne rozwiązania w pszczelarstwie w warunkach Pomorza Środkowego”</t>
  </si>
  <si>
    <t>Celem operacji jest poprawa wyników gospodarczych pszczelarzy poprzez wprowadzanie efektywnych rozwiązań oraz ułatwianie modernizacji gospodarstw pszczelarskich, szczególnie z myślą o zwiększeniu uczestnictwa w rynku i zorientowania na rynek, a także zróżnicowania produkcji pszczelarskiej</t>
  </si>
  <si>
    <t>Przedmiotem operacji jest organizacja trzydniowego szkolenia  z zakresu wprowadzania efektywnych rozwiązań w produkcji, poprawy jakości produktów oraz zwiększenie dostępu do rynku</t>
  </si>
  <si>
    <t>pszczelarze zrzeszeni w Regionalnym Związku Pszczelarzy w Koszalinie</t>
  </si>
  <si>
    <t>Regionalny Związek Pszczelarzy</t>
  </si>
  <si>
    <t>„Filmowa promocja dziedzictwa i kultury Gminy Białogard”</t>
  </si>
  <si>
    <t xml:space="preserve">Celem operacji jest ułatwianie wymiany wiedzy pomiędzy podmiotami uczestniczącymi w rozwoju obszarów wiejskich oraz wymiana i rozpowszechnianie rezultatów działań na rzecz tego rozwoju </t>
  </si>
  <si>
    <t>Przedmiotem operacji jest nakręcenie  filmu informacyjno-promocyjnego, który będzie informował  społeczeństwo i potencjalnych beneficjentów o polityce rozwoju obszarów wiejskich i wsparciu finansowym oraz wpływał na wymianę wiedzy</t>
  </si>
  <si>
    <t xml:space="preserve">liczba filmów  </t>
  </si>
  <si>
    <t xml:space="preserve">mieszkańcy gminy Białogard i osoby odwiedzające obszar gminy. </t>
  </si>
  <si>
    <t>Gmina Białogard</t>
  </si>
  <si>
    <t>Wyjazd studyjny pn.: "Przyzagrodowy chów gęsiny jako alternatywa dla rolnictwa tradycyjnego na przykładzie gospodarstw z województwa kujawsko-pomorskiego</t>
  </si>
  <si>
    <t>Celem operacji jest poznanie specyfiki przyzagrodowego chowu gęsiny, wymiana doświadczeń i wiedzy podczas pobytu oraz nawiązanie kontaktów z rolnikami zajmującymi się taką hodowlą. Operacja umożliwi uczestnikom podejmowanie współpracy agrobiznesowej, znalezienie nowych kierunków produkcji żywności wysokiej jakości jako alternatywy dla rolnictwa tradycyjnego oraz podejmowanie działań zmierzających do skracania łańcuchów dostaw</t>
  </si>
  <si>
    <t>"Smaki Gminy Mieszkowice”</t>
  </si>
  <si>
    <t>Celem operacji jest aktywizacja mieszkańców wsi na rzecz podejmowania inicjatyw w zakresie rozwoju obszarów wiejskich, w tym kreowania miejsc pracy na terenach wiejskich</t>
  </si>
  <si>
    <t>Przedmiotem operacji jest przygotowanie i wydanie folderu z przepisami kulinarnymi i historią obszarów wiejskich Gminy Mieszkowice</t>
  </si>
  <si>
    <t>mieszkańcy Gminy Mieszkowice - w tym osoby wykluczone społecznie z różnych względów, w tym również osoby bezrobotne</t>
  </si>
  <si>
    <t>Miejsko-Gminny Ośrodek Kultury w Mieszkowicach</t>
  </si>
  <si>
    <t>„Splątane korzenie - cykl warsztatów o włóknach naturalnych, wyplataniu i tkaniu, na terenach wiejskich Gminy Kamień Pomorski”</t>
  </si>
  <si>
    <t>Celem operacji jest wspieranie włączenia społecznego na obszarach wiejskich przez organizację warsztatów edukacyjnych i artystycznych z zakresu kultury ludowej, korzystania z otaczającej nas natury, wypracowania własnych tradycji przez zrozumienie swojego pochodzenia i historii miejsca zamieszkania.</t>
  </si>
  <si>
    <t xml:space="preserve">Przedmiotem operacji jest organizacja cyklu warsztatów twórczości ludowej dla mieszkańców obszarów wiejskich </t>
  </si>
  <si>
    <t>liczba warsztatów/liczba uczestników/ liczba filmów</t>
  </si>
  <si>
    <t>8/310/1</t>
  </si>
  <si>
    <t>osoba/sztuka</t>
  </si>
  <si>
    <t>„Tradycja w rękodziele zapisana - międzypokoleniowe warsztaty rękodzielnicze"</t>
  </si>
  <si>
    <t>Przedmiotem operacji jest organizacja cyklu warsztatów oraz przeprowadzenie konkursu na wybór najlepszej pracy rękodzielniczej</t>
  </si>
  <si>
    <t>liczba warsztatów/liczba uczestników warsztatów/liczba konkursów/liczba uczestników konkursów</t>
  </si>
  <si>
    <t>8/120/1/30</t>
  </si>
  <si>
    <t>Dzieci i młodzież (uczniowie szkół podstawowych i średnich) oraz seniorów zamieszkujących powiat pyrzycki i ościenne</t>
  </si>
  <si>
    <t>Ogrody Przelewice - Zachodniopomorski e Centrum Kultury Obszarów Wiejskich 
i Edukacji Ekologicznej</t>
  </si>
  <si>
    <t>„Liderki wiejskie - wspólne działania wzmacniają lokalne społeczności. Konferencja z Marianowską Sydonią w tle”</t>
  </si>
  <si>
    <t>Celem operacji jest zwiększenie  innowacyjnych działań na obszarach wiejskich  podejmowanych przez kobiety  i tworzenie nowych, w tym zielonych miejsc pracy powiązanych z promocją regionu i tradycją w woj. zachodniopomorskim.</t>
  </si>
  <si>
    <t>Przedmiotem operacji jest przygotowanie, przeprowadzenie i promocja  konferencji  składającej się z trzech debat i warsztatów związanych z innowacyjnymi działaniami podejmowanymi przez kobiety na obszarach wiejskich i tworzeniu nowych zielonych miejsc pracy powiązanych z promocją regionu i tradycji</t>
  </si>
  <si>
    <t>konferencja/warsztaty</t>
  </si>
  <si>
    <t>liczba uczestników konferencji/liczba warsztatów/liczba uczestników warsztatów</t>
  </si>
  <si>
    <t>100/2/60</t>
  </si>
  <si>
    <t>„Ryby odrzańskie - zasmakuj w powiecie gryfińskim”</t>
  </si>
  <si>
    <t>Przedmiotem operacji jest wydanie publikacji z przepisami mieszkańców oraz kół gospodyń wiejskich z powiatu gryfińskiego</t>
  </si>
  <si>
    <t>1/900</t>
  </si>
  <si>
    <t>sztuk</t>
  </si>
  <si>
    <t>mieszkańcy województwa zachodniopomorskiego</t>
  </si>
  <si>
    <t>„II Konwent Sołtysów i Rad Sołeckich”</t>
  </si>
  <si>
    <t>Głównym celem operacji jest wzmocnienie roli sołtysa jako lidera instytucji samorządowej</t>
  </si>
  <si>
    <t>kongres/konkurs</t>
  </si>
  <si>
    <t>liczba uczestników kongresu/liczba konkursów/liczba uczestników konkursów</t>
  </si>
  <si>
    <t>100/1/10</t>
  </si>
  <si>
    <t>osoby dorosłe wykluczone społecznie, młodzież, osoby niepełnosprawne i starsze oraz liderzy wsi – sołtysi i radni rad sołeckich Powiatu Choszczeńskiego.</t>
  </si>
  <si>
    <t>Powiat Choszczeński</t>
  </si>
  <si>
    <t>3, 5</t>
  </si>
  <si>
    <t>„Festiwal Słoika - konkurs i warsztaty folklorystyczne”</t>
  </si>
  <si>
    <t>Celem operacji jest wzmocnienie kapitału społecznego oraz wypromowanie dziedzictwa kulinarnego</t>
  </si>
  <si>
    <t>Operacja polega na zorganizowaniu wydarzenia kulturalnego, na którym zostanie przeprowadzony konkurs wiedzy o wekach, warsztaty rzemieślnicze i folklorystyczne opierające się na stworzeniu dzieł plastycznych oraz ekologicznych.</t>
  </si>
  <si>
    <t>1/100/1/60</t>
  </si>
  <si>
    <t>mieszkańcy wiejskiej Gminy Świdwin, tutejsi rolnicy oraz pokoleniowe środowiska</t>
  </si>
  <si>
    <t>„Wyzwanie - niemarnowanie”</t>
  </si>
  <si>
    <t>Celem głównym operacji jest budowanie świadomości społecznej i upowszechnianie wiedzy na temat niemarnowania żywności oraz produktów spożywczych oraz promowanie koncepcji Zero waste</t>
  </si>
  <si>
    <t>Operacja polega na organizacji dwudniowego szkolenia na temat niemarnowania żywności, środków czystości itp..</t>
  </si>
  <si>
    <t>mieszkańcy powiatu świdwińskiego</t>
  </si>
  <si>
    <t>"Konie pięknem polskiej wsi"</t>
  </si>
  <si>
    <t>Celem operacji jest wyłonienie najlepszych prac fotograficznych które w najpiękniejszy sposób przedstawią obecną role koni na wsi oraz piękno wiejskiego krajobrazu i klimatu ośrodków jeździeckich</t>
  </si>
  <si>
    <t>Operacja polega na zorganizowaniu konkursu fotograficznego skierowanego do rolników i mieszkańców obszarów wiejskich.</t>
  </si>
  <si>
    <t>rolnicy i mieszkańcy obszarów wiejskich województwa zachodniopomorskiego</t>
  </si>
  <si>
    <t>"Wypełnienie czasu wolnego w agroturystykach wyspy Wolin"</t>
  </si>
  <si>
    <t>Celem operacji jest ukierunkowane pobudzenie lokalnej przedsiębiorczości poprzez umożliwienie  zdobycia wiedzy i umiejętności z zakresu wzbogacania oferty gospodarstw agroturystycznych o rożne możliwości zagospodarowania czasu wolnego oraz nawiązywanie kontaktów i wymianę wiedzy między różnymi jednostkami i uczestnikami lokalnej społeczności</t>
  </si>
  <si>
    <t xml:space="preserve">Operacja polega na zorganizowaniu warsztatów skierowanych do właścicieli gospodarstw agroturystycznych oraz mieszkańców wyspy Wolin dotyczących możliwości poszerzenia oferty turystycznej </t>
  </si>
  <si>
    <t>warsztaty/spot/materiał drukowany</t>
  </si>
  <si>
    <t>1/100/1/100</t>
  </si>
  <si>
    <t>mieszkańcy woj. zachodniopomorskiego, w tym ludność z obszarów wiejskich i właściciele gospodarstw agroturystycznych</t>
  </si>
  <si>
    <t>Organizacja szkolenia połączonego z wyjazdem studyjnym dla przedstawicieli Lokalnych Grup Działania mającego na celu wzrost wiedzy i kompetencji w zakresie animacji społecznej oraz zapoznanie się z dobrymi praktykami w rozwoju obszarów wiejskich</t>
  </si>
  <si>
    <t>właściciele zagród edukacyjnych, osoby zainteresowane z terenów wiejskich województwa lubelskiego, pracownicy LODR w Końskowoli</t>
  </si>
  <si>
    <t>liczba emisji w radio i telewizji , Internet</t>
  </si>
  <si>
    <t>Koła Gospodyń Wiejskich, członkowie Klubu Seniora, JST</t>
  </si>
  <si>
    <t>Zrównoważony rozwój obszarów wiejskich województw -  Lubelskiego, Podlaskiego i Podkarpackiego dzięki lokalnym producentom żywności wysokiej jakości</t>
  </si>
  <si>
    <t>Zorganizowanie wyjazdu studyjnego dla osób z terenu Euro-country do Centrum Produktu Lokalnego w Rzuchowej oraz wydaniu ulotki z Questem o terenie oraz ciekawymi miejscami do zwiedzania na terenie Euro-Country</t>
  </si>
  <si>
    <t>Przeprowadzenie cyklu warsztatów z zakresu ochrony środowiska i zmian klimatycznych: 1. Warsztaty o segregacji odpadów, 2. Warsztaty o mikrolastiku, 3. Las w słoiku, 4. Obrazy z mchem, 5. Warsztaty z tworzenia woskowijek, 6. Tabliczki zapachowe.</t>
  </si>
  <si>
    <t>Przeprowadzenie konkursu pn "Aktywne sołectwo" dla przedstawicieli sołectw Krainy Dinozaurów, wydanie publikacji "Bogactwo sołectw Krainy Dinozaurów "promującej walory sołectw z obszaru działania LGD "Kraina Dinozaurów" oraz organizacja konferencji podsumowującej.</t>
  </si>
  <si>
    <t>Naturalnie i zdrowo - oferta warsztatów rękodzielniczych dla mieszkańców terenu Euro-Country</t>
  </si>
  <si>
    <t xml:space="preserve">Operacja będzie polegała na zorganizowaniu cyklu 5 warsztatów rękodzielniczych dla mieszkańców terenu Euro-Country (5 x 25 osób) oraz wydaniu publikacji drukowanych: Katalogu z produktami lokalnymi (1000 szt.), Broszury Przygoda z Utopcem (1000 szt.) oraz gry memory z ikonkami z warsztatów i Utopca  (500 sztuk). </t>
  </si>
  <si>
    <t>szt./osób/szt./osób/szt./osób/szt./osób</t>
  </si>
  <si>
    <t xml:space="preserve">Podniesienie poziomu wiedzy oraz umiejętności kulinarnych uczestników warsztatów w zakresie wytwarzania tradycyjnych potraw związanych z wielokulturową tradycją kulinarną Podlasia. </t>
  </si>
  <si>
    <t>liczba osób uczestniczących w spotkaniu</t>
  </si>
  <si>
    <t xml:space="preserve">Operacja polegać będzie na organizacji cyklu warsztatów dotyczących  motywu łabędzia, od którego pochodzi nazwa wsi i sołectwa Kiełpino (m.in. warsztaty pisarskie, malowania na szkle oraz upcyklingu) oraz organizacji konkursu dla uczestników warsztatów na wykonanie produktu lokalnego, w postaci pamiątki turystycznej z Kiełpina z motywem łabędzia. </t>
  </si>
  <si>
    <t xml:space="preserve">Operacja będzie polegać na wydaniu publikacji, która prezentować będzie kaszubskich lokalnych producentów żywności oraz  tradycyjne przepisy. Materiały do publikacji zostaną pozyskane m.in. poprzez organizację konkursu kulinarnego. Założone formy realizacji operacji  pozwolą na zaangażowanie całej społeczności lokalnej i sprzyjać będą utrwalaniu przekazywanych z pokolenia na pokolenie przepisów kuchni kaszubskiej. </t>
  </si>
  <si>
    <t>Celem operacji będzie wspieranie włączenia społecznego poprzez zidentyfikowanie umiejętności, potencjału i zwiększenie możliwości rozwoju kół gospodyń wiejskich z terenu gminy Miastko na podstawie poznania istniejących przedsięwzięć z zakresu ekonomii społecznej oraz promocja i kultywowanie dziedzictwa kulinarnego  gminy.</t>
  </si>
  <si>
    <t>Młodzież z ośrodków szkolno-wychowawczych oraz mieszkańcy gminy Damnica</t>
  </si>
  <si>
    <t xml:space="preserve">Celem operacji jest aktywizacja, pobudzanie do działalności opartej na tradycjach wsi polskiej i budowanie tożsamości lokalnej mieszkańców poprzez kultywowanie i pielęgnowanie tradycji, zwyczajów ludowych, wiedzy przekazywanej z pokolenia na pokolenie, a zwłaszcza tradycji rękodzielniczych obecnie zanikających. </t>
  </si>
  <si>
    <t>Sołtysi, rady soleckie, lokalne organizacje społeczne z  gmin Gniewino, Wejherowo, Choczewo, Cewice, Wicko, Nowa Wieś Lęborska oraz miasta Łeba</t>
  </si>
  <si>
    <t>Nowoczesna organizacja gospodarstwa rolnego - dobre praktyki w oparciu o zrealizowane inwestycje w ramach operacji Modernizacja Gospodarstw Rolnych z PROW 2014-2020</t>
  </si>
  <si>
    <t xml:space="preserve">Celem operacji jest zaprezentowanie podczas konferencji przykładów nowoczesnej organizacji pracy w gospodarstwach i innowacyjnych rozwiązań w nich zastosowanych. Uczestnicy zostaną zapoznani z dobrymi praktykami w oparciu o zrealizowane inwestycje w ramach operacji Modernizacja Gospodarstw Rolnych z PROW 2014-2020. Podczas realizacji operacji stworzone zostaną również warunki do podzielenia się doświadczeniem w zakresie pozyskiwania środków finansowych na te inwestycje. </t>
  </si>
  <si>
    <t>Wyjazd studyjny wspierający wymianę doświadczeń na temat strategicznego planowania  rozwoju lokalnego z uwzględnieniem potencjału turystycznego obszaru wiejskiego</t>
  </si>
  <si>
    <t>Przedmiotem operacji będzie umożliwienie identyfikacji, gromadzenia i upowszechniania przykładów operacji zrealizowanych w ramach priorytetów PROW od partnerów z województwa dolnośląskiego</t>
  </si>
  <si>
    <t>liczba wyjazdów studyjnych/ liczba uczestników</t>
  </si>
  <si>
    <t>szt./ os.</t>
  </si>
  <si>
    <t>Mieszkańcy obszarów, pracownicy i przedstawiciele LGD, przedsiębiorcy, lokalni producenci, przedstawiciele sektora spożywczego i publicznego z obszaru LGD oraz lokalni liderzy z terenu województwa podkarpackiego i lubelskiego</t>
  </si>
  <si>
    <t xml:space="preserve">Budowa platformy współpracy pomiędzy lokalnymi grupami działania w celu wymiany wiedzy w zakresie opracowywania i realizacji koncepcji inteligentnych wsi tzw. Smart Villages. </t>
  </si>
  <si>
    <t>Nawiązanie współpracy w obszarze działań Lokalnych Grup Działania w celu nabycia wiedzy związanej z zrównoważonym rozwojem obszarów wiejskich w ramach realizowanych operacji.</t>
  </si>
  <si>
    <t>Operacja polegać będzie na organizacji wyjazdu studyjnego na obszar działania Stowarzyszenia Łączy Nas Kanał Elbląski Lokalna Grupa Działania w Elblągu której siedziba znajduje się na terenie województwa Warmińsko – Mazurskiego w celu  zdobycia jak najwięcej wiedzy i doświadczenia zakresie realizacji i funkcjonowania inteligentnych wiosek oraz edukacyjnych zagród ponadto zapoznania się z dobrymi praktykami zrealizowanymi w ramach EFRROW. Operacja jest skierowana do przedstawicieli LGD z Województwa Podkarpackiego.</t>
  </si>
  <si>
    <t>liczba wyjazdów/liczba uczestników wyjazdu</t>
  </si>
  <si>
    <t>członkowie LGD województwa podkarpackiego</t>
  </si>
  <si>
    <t>Bioróżnorodność i ochrona roślin na podkarpackich polach</t>
  </si>
  <si>
    <t xml:space="preserve">Celem operacji jest przede wszystkim zapewnienie rolnikom z całego województwa podkarpackiego w jednym miejscu możliwości poszerzenia wiedzy teoretycznej i praktycznej dotyczącej prowadzenia produkcji roślinnej metodami przyjaznymi dla środowiska oraz zwiększania bioróżnorodności w rolnictwie i na obszarach wiejskich, a także zdobycie niezbędnego doświadczenia w tym zakresie. </t>
  </si>
  <si>
    <t>Operacja będzie polegała na zorganizowaniu konferencji oraz pokazów mających na celu pokazanie jej odbiorcom różnorodnych działań wpływających zarówno na zwiększanie bioróżnorodności w gospodarstwach rolnych jak również na ochronę środowiska naturalnego i wzmacnianie świadomości ekologicznej.</t>
  </si>
  <si>
    <t>konferencja/pokazy</t>
  </si>
  <si>
    <t>liczba konferencji/liczba uczestników konferencji/liczba pokazów/liczba uczestników pokazów</t>
  </si>
  <si>
    <t>1/110/14/390</t>
  </si>
  <si>
    <t>W zgodzie z naturą - ekologia, czy to się opłaca</t>
  </si>
  <si>
    <t>Celem operacji jest wzmocnienie świadomości i wiedzy ekologicznej, bioróżnorodności, biogospodarki i rolnictwa ekologicznego oraz zachęcanie do kreowania postaw proekologicznych w społecznościach wiejskich poprzez organizację dwóch wizyt studyjnych, konferencji oraz konkursu.</t>
  </si>
  <si>
    <t>Operacja, obejmuje realizację następujących zadań: organizację dwóch krajowych wyjazdów studyjnych, organizację konkursu dla młodzieży i osób młodych do 35 roku życia i organizację podsumowania projektu w formie konferencji w Państwowej Akademii Nauk Stosowanych w Krośnie. Realizacja tych działań dotyczy wspierania transferu wiedzy i innowacji w rolnictwie, leśnictwie i na obszarach wiejskich i ma pomóc przygotować społeczności wiejskiej do zmian klimatycznych, ochronić bioróżnorodność Bieszczad przy jednoczesnym zrównoważonym ich rozwoju i poprawie życia ich mieszańców (nowe szanse zarobkowania).</t>
  </si>
  <si>
    <t>2/30/1/40/1/10</t>
  </si>
  <si>
    <t xml:space="preserve"> mieszkańcy obszaru "LGD  Bieszczady”, członkowie LGD</t>
  </si>
  <si>
    <t>Lokalna Grupa Działania "Zielone Bieszczady"</t>
  </si>
  <si>
    <t>Wyjazd studyjny do gospodarstw rodzinnych Pomorza, szansą na rozwój i przeniesienie dobrych praktyk na tereny wiejskie województwa podkarpackiego</t>
  </si>
  <si>
    <t xml:space="preserve">Celem operacji jest zapoznanie się z funkcjonowaniem ekologicznych gospodarstw rodzinnych i gospodarstw edukacyjnych na Pomorzu poprzez zorganizowanie wyjazdu studyjnego dla rolników i przedstawicieli instytucji działających na rzecz rolnictwa.
</t>
  </si>
  <si>
    <t xml:space="preserve">Operacja będzie polegała na organizacji wyjazdu studyjnego, który będzie obejmował czterodniowy pobyt na Pomorzu, podczas którego uczestnicy zapoznają się z funkcjonowaniem istniejących na tamtym terenie ekologicznych gospodarstw rodzinnych i edukacyjnych o profilu wielokierunkowym tj. produkcja roślinna, zwierzęca, małe przetwórstwo, sprzedaż bezpośrednia (w tym zasady, organizacja i prowadzenie gospodarstwa edukacyjnego). 
</t>
  </si>
  <si>
    <t>Liczba wyjazdów/ liczba uczestników</t>
  </si>
  <si>
    <t>1/ 45</t>
  </si>
  <si>
    <t>szt./ osoby</t>
  </si>
  <si>
    <t>Rolnicy, przedstawiciele samorządu rolniczego, przedstawiciele Podkarpackiej Izby Rolniczej</t>
  </si>
  <si>
    <t>Grupy producentów rolnych - od pomysłu do sukcesu. Wspieranie współpracy w sektorze rolnym</t>
  </si>
  <si>
    <t xml:space="preserve">Celem operacji będzie wymiana doświadczeń oraz wiedzy pomiędzy producentami rolnymi z województwa podkarpackiego (już zorganizowanych w grupach producentów rolnych i z potencjalnymi członkami grup bądź organizacji) z rolnikami z województwa dolnośląskiego już zorganizowanych, głównie w formie spółdzielni. Podpatrzone rozwiązania organizacyjne, marketingowe i nowoczesne technologie będą bazą do tworzenia nowych inicjatyw gospodarczych przez podkarpackich rolników. Cel operacji zdefiniowany został jako wymiana doświadczeń, upowszechnienie dobrych przykładów i wprowadzenie ich do realizacji. W czasie wyjazdu studyjnego jego uczestnicy będą mieli okazję dowiedzieć się jak rolnicy z województwa dolnośląskiego organizują wspólną produkcję, w różnych sektorach rolnictwa, jak prowadzą wspólne zakupy środków produkcji oraz sprzedaż wytworzonych produktów rolnych. Doświadczenia rolników z innego regionu kraju stają się bazą do lepszego funkcjonowania spółdzielni czy grup producentów na terenie województwa podkarpackiego, w tym w szczególności w zakresie organizacji wspólnej sprzedaży, także bezpośrednio do konsumentów, co jest zgodne z celami strategii „Od pola do stołu”.
Ponadto celem operacji będzie zorganizowanie konferencji naukowej podczas, której zostaną omówione najważniejsze zagadnienia związane ze wspieraniem współpracy w sektorze rolnym na obszarze Polski, a w szczególności na Podkarpaciu.  
</t>
  </si>
  <si>
    <t xml:space="preserve">Operacja polegać będzie na zorganizowaniu wyjazdy studyjnego do województwa dolnośląskiego, na terenie którego zlokalizowane są i funkcjonują wiodące w Polsce grupy producentów rolnych, w których będzie można zaobserwować dobre praktyki dotyczące organizacji, rejestracji i praktycznego funkcjonowania grup producentów rolnych o różnym statusie prawnym. Wyjazd skierowany będzie do mieszkańców obszarów wiejskich, w tym rolników (min. 22 osoby), osób zainteresowanych problematyką współpracy w sektorze rolnym oraz pracowników Ośrodka Doradztwa Rolniczego, przedstawicieli instytucji rządowych / samorządowych instytucji rolniczych/okołorolniczych z Podkarpacia. Operacja będzie obejmowała 5 dniowy wyjazd na terytorium Polski dla grupy 30 osób. Miejscowości w woj. dolnośląskim planowane do wizytacji to m.in.:  Żarki, Marciszów, Międzylesie, Lubiatów oraz Warta. 
Drugą formą operacji będzie zorganizowanie konferencji naukowej dla co najmniej 60 osób podczas, której zostaną omówiona najważniejsze zagadnienia związane ze wspieraniem współpracy w sektorze rolnym na obszarze Polski, a w szczególności na Podkarpaciu. 
</t>
  </si>
  <si>
    <t>wyjazd studyjny krajowy/konferencja</t>
  </si>
  <si>
    <t>liczba wyjazdów/liczba uczestników wyjazdu/liczba konferencji/liczba uczestników konferencji</t>
  </si>
  <si>
    <t>1/30/1/60</t>
  </si>
  <si>
    <t>rolnicy, pracownicy uczelni, pracownicy PODR, pracownicy instytucji okołorolniczych</t>
  </si>
  <si>
    <t>Wyjazd studyjny promujący działalność grup producentów rolnych jako dobre przykłady współpracy w realizacji wspólnych inwestycji i poprawiania rentowności gospodarstw</t>
  </si>
  <si>
    <t xml:space="preserve">1/ 45 </t>
  </si>
  <si>
    <t>Grupę docelową będą stanowili rolnicy z Podkarpacia, przedstawiciele instytucji rządowych/ samorządowych, przedstawiciele instytucji rolniczych i okołorolniczych.</t>
  </si>
  <si>
    <t xml:space="preserve">Aktywny, zdrowy, bezpieczny - zajęcia edukacyjno-aktywizujące dla seniora połączone z wyjazdem studyjnym </t>
  </si>
  <si>
    <t>Celem operacji będzie aktywizacja grupy seniorów na rzecz podejmowania inicjatyw służących włączeniu społecznemu. W szczególności dotyczy to osób starszych zagrożonych wykluczeniem społecznym, poprzez zwiększenie intensywności ich współpracy i integracji oraz poznanie dobrych praktyk z zakresu zdrowego żywienia i dbania o zdrowie, aktywności fizycznej oraz tematyki związanej z codziennym życiem.</t>
  </si>
  <si>
    <t xml:space="preserve">Warsztaty, wyjazd studyjny krajowy </t>
  </si>
  <si>
    <t>Liczba warsztatów/ liczba uczestników warsztatów/ liczba wyjazdów/ liczba uczestników wyjazdu</t>
  </si>
  <si>
    <t xml:space="preserve">1/ 50 / 1/ 50 </t>
  </si>
  <si>
    <t>szt./ osoby/szt./ osoby</t>
  </si>
  <si>
    <t>Grupę docelową stanowić będą osoby starsze 60+, zamieszkujących gminę Błażowa, nieaktywnych zawodowo, zagrożonych wykluczeniem społecznym, ale po odpowiedniej motywacji zdolnych do podjęcia inicjatyw społecznych.</t>
  </si>
  <si>
    <t>"Zręczne ręce - warsztaty rękodzieła artystycznego"</t>
  </si>
  <si>
    <t xml:space="preserve">Warsztaty </t>
  </si>
  <si>
    <t xml:space="preserve">Liczba warsztatów/ liczba uczestników warsztatów </t>
  </si>
  <si>
    <t>1  / 24</t>
  </si>
  <si>
    <t>Osoby do 35 roku życia zamieszkujące gminę Świlcza</t>
  </si>
  <si>
    <t>Najlepsze Gospodarstwo ekologiczne w województwie podkarpackim</t>
  </si>
  <si>
    <t>1/ konkurs otwarty</t>
  </si>
  <si>
    <t>Rolnicy ekologiczni</t>
  </si>
  <si>
    <t>Promocja produktów tradycyjnych Powiatu Niżańskiego</t>
  </si>
  <si>
    <t xml:space="preserve">Celem operacji będzie zwiększenie udziału mieszkańców w kultywowaniu i promowaniu tradycji regionu. Upowszechnianie wiedzy i przekazywanie doświadczeń dotyczących produktów lokalnych, w tym lokalnych tradycyjnych produktów kulinarnych, przyczyni się to do zaktywizowania podmiotów zajmujących się tym oraz do wzrostu zainteresowania kontynuowaniem tych tradycji. Szczególnie wśród ludzi młodych trzeba promować dziedzictwo kulturowe i kulinarne obszarów wiejskich, trzeba eksponować wartości kultury polskiej, zachęcać do kultywowania tradycji wytwarzania lokalnych tradycyjnych produktów kulinarnych. Realizacja zaplanowanej operacji ma zaktywizować mieszkańców, w szczególności z obszarów wiejskich do kultywowania  lokalnych tradycji związanych z wieńcem dożynkowym oraz promowania dziedzictwa kulinarnego. </t>
  </si>
  <si>
    <t>2/ 30</t>
  </si>
  <si>
    <t xml:space="preserve">szt./ grup </t>
  </si>
  <si>
    <t>Powiat Niżański</t>
  </si>
  <si>
    <t>"Starych potraw smak i urok - Wojewódzki Konkurs Kapel Ludowych"</t>
  </si>
  <si>
    <t xml:space="preserve">2/ 90 </t>
  </si>
  <si>
    <t>szt./ uczestnicy</t>
  </si>
  <si>
    <t>Grupę docelową biorącą udział w konkursie stanowić będą członkowie kapel ludowych oraz stowarzyszenia, grupy nieformalne, kgw. Odbiorcami projektu (widzami), a zarazem odwiedzającymi stoiska konkursowe będą potencjalni nabywcy oraz widzowie i słuchacze ludowej muzyki.</t>
  </si>
  <si>
    <t>Celem operacji będzie ukazanie tradycji odchodzących w zapomnienie dotyczących obrzędów dożynkowych, jak również wyplatania wieńców oraz wypromowanie ich wśród młodego pokolenia, które słyszało o nich jedynie z przekazu dziadków.</t>
  </si>
  <si>
    <t>1/12 grup</t>
  </si>
  <si>
    <t>szt./ grupy wieńcowe</t>
  </si>
  <si>
    <t xml:space="preserve">Koła gospodyń wiejskich oraz stowarzyszenia z terenu gminy Błażowa oraz odbiorcy operacji czyli widzowie i uczestnicy </t>
  </si>
  <si>
    <t>Organizacja konkursu Kresowe Jadło szansą na ocalenie  dziedzictwa kulinarnego</t>
  </si>
  <si>
    <t>Przedmiotem operacji będzie wyeksponowanie i promowanie zdrowej żywności oferowanej przez lokalnych producentów i przetwórców, co w efekcie wpłynie na zwiększenie wykorzystania tradycyjnych produktów lokalnych.  Ważnym aspektem będzie również wzrost wiedzy na temat szeroko rozumianej tradycyjnej kuchni kresowej oraz dziedzictwa kulinarnego co ma dużą szansę skutkować zwiększeniem wykorzystania tych produktów, pojawieniem się nowych rynków zbytu i rozwojem turystyki kulinarnej.</t>
  </si>
  <si>
    <t>1 / 30 podmiotów</t>
  </si>
  <si>
    <t>szt./ podmioty uczestniczące</t>
  </si>
  <si>
    <t>Podsumowanie wdrażania mechanizmu RLKS w województwie kujawsko – pomorskim w perspektywie 2014 – 2020.</t>
  </si>
  <si>
    <t>Celem operacji jest zapoznanie uczestników projektu z efektami wdrażania RLKS na terenie Województwa Kujawsko – Pomorskiego, wzmocnienie pozycji Lokalnych Grup Działania w regionie kujawsko – pomorskim, zwiększenie ich potencjału oraz aktywizacja lokalnych społeczności.</t>
  </si>
  <si>
    <t>W ramach operacji partner KSOW zorganizuje seminarium i wyjazd studyjny oraz wyda publikację dotyczącą dobrych praktyk.</t>
  </si>
  <si>
    <t>liczba seminariów</t>
  </si>
  <si>
    <t>przedstawiciele lokalnych grup działania, partnerzy LGD-ów, grantobiorcy i beneficjenci</t>
  </si>
  <si>
    <t>Stowarzyszenie Lokalna Grupa Działania „Podgrodzie Toruńskie”</t>
  </si>
  <si>
    <t>wizyta studyjna krajowa</t>
  </si>
  <si>
    <t>liczba wizyt</t>
  </si>
  <si>
    <t>Celem operacji jest poszukiwanie innowacyjnych rozwiązań usprawniających ekologiczny system produkcji oraz wymiana wiedzy i doświadczeń pomiędzy rolnikami, przetwórcami i  instytucjami i uczestniczącymi w rozwoju obszarów wiejskich. Ponadto wskazanie roli ekologicznego systemu produkcji w ekosystemie, jego wpływu na różnorodność biologiczną i środowisko, poszukiwanie nowych kierunków produkcji żywności wysokiej jakości, która korzystnie oddziałuje na środowisko i chroni bioróżnorodność.</t>
  </si>
  <si>
    <t>XXXIII Olimpiada Wiedzy Rolniczej</t>
  </si>
  <si>
    <t>Operacja będzie polegała na zorganizowaniu XXXIII Olimpiady Wiedzy Rolniczej dla rolników z województwa kujawsko-pomorskiego</t>
  </si>
  <si>
    <t>46 tys.</t>
  </si>
  <si>
    <t>egz.</t>
  </si>
  <si>
    <t>Pszczoła a środowisko.</t>
  </si>
  <si>
    <t xml:space="preserve">Celem operacji jest uświadomienie jej uczestnikom roli pszczół w ekosystemie oraz wpływu niewłaściwej gospodarki rolnej na zmniejszającą się liczbę rodzin pszczelich w regionalnym środowisku, a tym samym niższe plony. </t>
  </si>
  <si>
    <t>Przedmiotem operacji jest organizacja konferencji oraz wyjazdu studyjnego.</t>
  </si>
  <si>
    <t>Szlakiem dobrych praktyk dla mieszkańców wsi- wizyta studyjna w Minikowie</t>
  </si>
  <si>
    <t>W ramach operacji zorganizuje się wyjazd studyjny do Centrum Dziedzictwa Kulinarnego i Turystyki w Minikowie.</t>
  </si>
  <si>
    <t>członkinie kół gospodyń wiejskich, działających na terenie gminy Dobrcz</t>
  </si>
  <si>
    <t>Gmina Dobrcz</t>
  </si>
  <si>
    <t>Stawiamy na rozwój - wymiana i upowszechnianie wiedzy i doświadczeń w obszarze rozwoju lokalnego</t>
  </si>
  <si>
    <t xml:space="preserve">Celem operacji jest wymiana wiedzy i prezentacja dobrych praktyk związanych z prowadzeniem wiosek tematycznych, uświadomienie roli zasobów lokalnych w rozwoju społeczno-gospodarczym terenów wiejskich oraz zachęcenie  do podejmowania wspólnych inicjatyw na rzecz rozwoju obszarów wiejskich. </t>
  </si>
  <si>
    <t>Przedmiotem operacji jest organizacja wyjazdu studyjnego, seminarium i warsztatów.</t>
  </si>
  <si>
    <t xml:space="preserve">przedstawiciele lokalnych społeczności, wiejscy liderzy, sołtysi, członkowie organizacji pozarządowych, lokalni przedsiębiorcy, osoby działające na rzecz rozwoju obszarów wiejskich </t>
  </si>
  <si>
    <t>Gmina Dąbrowa</t>
  </si>
  <si>
    <t xml:space="preserve">warsztat </t>
  </si>
  <si>
    <t>Biogazownia - inwestycja w OZE i lokalne korzyści</t>
  </si>
  <si>
    <t xml:space="preserve">Celem operacji jest wymiana i podniesienie  wiedzy na temat funkcjonowania biogazowni oraz rozpowszechnienie rezultatów działań na rzecz rozwoju obszarów wiejskich, a w efekcie podniesienie świadomości ekoogicznejmieszkańców powiatu mogileńskiego oraz zwrócenie ich uwagi na temat odnawialnych źródeł energii. </t>
  </si>
  <si>
    <t xml:space="preserve">Operacja polega na organizacji krajowego wyjazdu studyjnego oraz wydaniu ulotki informacyjnej. </t>
  </si>
  <si>
    <t>przedstawiciele Fundacji Powiatu Mogileńskiego i Powiatu Mogileńskiego oraz lokalnej społeczności, mieszkańcy obszarów wiejskich powiatu mogileńskiego</t>
  </si>
  <si>
    <t>IX Kujawsko-Pomorskie Forum Turystyki Wiejskiej - Region na talerzu</t>
  </si>
  <si>
    <t>Przedmiotem operacji jest organizacja konkursu, wyjazdów studyjnych oraz konferencji.</t>
  </si>
  <si>
    <t>podmioty i osoby fizyczne prowadzące lub planujące rozpoczęcie działalności turystycznej na obszarach wiejskich oraz osoby zaangażowane w rozwój turystyki na obszarach wiejskich regionu</t>
  </si>
  <si>
    <t>uczestnik</t>
  </si>
  <si>
    <t>Wspólne źródła energii w rolnictwie</t>
  </si>
  <si>
    <t xml:space="preserve">Głównym celem zadania jest przeszkolenie i rozpowszechnienie informacji wśród  rolników na temat istoty tworzenia i funkcjonowania spółdzielni energetycznych rolników oraz zachęcenie do tworzenia wspólnych inwestycji w ramach OZE.  </t>
  </si>
  <si>
    <t>Przedmiotem operacji jest organizacja 16 szkoleń oraz 1 konferencji.</t>
  </si>
  <si>
    <t>rolnicy z województwa kujawsko-pomorskiego, przedstawiciele samorządów lokalnych</t>
  </si>
  <si>
    <t>Wymiana i upowszechnianie wiedzy i doświadczeń wśród mieszkańców obszarów wiejskich Dolnego Śląska</t>
  </si>
  <si>
    <t>Podniesienie poziomu wiedzy i umiejętności w zakresie zarządzania produktem lokalnym oraz technologii OZE wśród Lokalnych Grup Działania z obszaru Dolnego Śląska.</t>
  </si>
  <si>
    <t>Organizacja 2 szkoleń dla łącznie 76 osób, w tym: 1. Zarządzanie produktem lokalnym dla 28 osób; 2. Szkolenie upowszechniające wiedzę i tematykę związaną z OZE dla LGD-ów z dolnego śląska  dla 48 osób.</t>
  </si>
  <si>
    <t>Pracownicy, członkowie zarządów, rad oceniających, członków lokalnych grup działania z obszaru Dolnego Śląska.</t>
  </si>
  <si>
    <t>Związek Stowarzyszeń Dolnośląska Sieć Partnerstw LGD, ul. Trzebnicka 7A-7B/ lok. 4/2, 59-140 Chocianów</t>
  </si>
  <si>
    <t>Innowacyjne rozwiązania w gospodarce pasiecznej w codziennym funkcjonowaniu pasieki na terenie Dolnego Śląska</t>
  </si>
  <si>
    <t>Podniesienie poziomu wiedzy zainteresowanych stron w zakresie innowacyjnych rozwiązań w gospodarce pasiecznej w codziennym funkcjonowaniu pasieki - wymiana i upowszechnianie wiedzy i doświadczeń w zakresie nowoczesnych i innowacyjnych rozwiązań oraz dobrych praktyk w rolnictwie i na obszarach wiejskich, które pozwolą na zwiększenie rentowności lub poprawę efektywności pracy w gospodarstwach pasiecznych.</t>
  </si>
  <si>
    <t>Organizacja kongresu dla 50 osób; wydanie 1 000 szt. broszury o tematyce operacji.</t>
  </si>
  <si>
    <t>konferencja/kongres; publikacja;</t>
  </si>
  <si>
    <t>liczba konferencji/kongresów</t>
  </si>
  <si>
    <t>Dolnośląski Ośrodek Doradztwa Rolniczego we Wrocławiu, ul. Zwycięska 8, 53-033 Wrocław</t>
  </si>
  <si>
    <t>liczba uczestników konferencji/kongresów</t>
  </si>
  <si>
    <t>liczba tytułów publikacji/nakład publikacji</t>
  </si>
  <si>
    <t>Realizacja audycji telewizyjnej pt. „Sielskie życie"</t>
  </si>
  <si>
    <t xml:space="preserve">Audycja ma przekonać widzów, że wieś i małe miejscowości to świetne miejsce nie tylko do wygodnego życia, ale także rozwoju zawodowego, podtrzymywania pasji czy wykonywania nietypowych zawodów. </t>
  </si>
  <si>
    <t>Produkcja i emisja 10 audycji telewizyjnych.</t>
  </si>
  <si>
    <t>liczba odcinków audycji telewizyjnych</t>
  </si>
  <si>
    <t xml:space="preserve">Różne środowiska, związane ze sobą miejscem, celem i zakresem działania. W  szczególności to rolnicy, przedsiębiorcy, drobni wytwórcy, rękodzielnicy, przedstawiciele  Lokalnych Grup Działania ale też lokalnych samorządów. </t>
  </si>
  <si>
    <t xml:space="preserve">Telewizja Polska S.A. z siedzibą w Warszawie, ul. J.P.Woronicza 17, 00-999 Warszawa, Oddział Terenowy we Wrocławiu, Al. Karkonoska 8, 53-015 Wrocław
</t>
  </si>
  <si>
    <t>liczba odbiorców audycji telewizyjnych</t>
  </si>
  <si>
    <t>Od pola na wrocławski stół</t>
  </si>
  <si>
    <t>Podniesienie wiedzy i świadomości mieszkańców Dolnego Śląska, dotyczącej zrównoważonej konsumpcji i zdrowego odżywiania się bazującego na lokalnych, naturalnych produktach oraz zwiększenie rozpoznawalności tych produktów w przestrzeni miejskiej.</t>
  </si>
  <si>
    <t>Organizacja 2 spotkań dla łącznie 80-100 osób; materiał drukowany - 50 szt. plakatu; produkcja 8 filmów/spotów; informacje i publikacje w internecie: przewodnik kulinarny, kampania informacyjno-edukacyjna oraz promocyjna w mediach społecznościowych.</t>
  </si>
  <si>
    <t>spotkanie; publikacja/materiał drukowany; audycja/film/spot w internecie; informacje i publikacje w internecie;</t>
  </si>
  <si>
    <t xml:space="preserve">Mieszkańcy Dolnego Śląska w wieku od 18 – 80 lat, którzy dzięki projektowi, poznają oryginalne produkty regionalne, tradycyjne i ekologiczne, będą mogli zapoznać się z nimi szerzej, czytając o nich w przewodniku - o tym skąd pochodzą i jak powstają, dowiedzieć się jakie danie na ich podstawie można przygotować w domu oraz posmakować ich podczas weekendu kulinarnego. Dzięki szeroko zakrojonej kampanii informacyjno – edukacyjnej oraz promocyjnej, chcemy dotrzeć do jak największej grupy mieszkańców miasta i obszarów wiejskich. Grupą docelową są mieszkańcy, konsumenci, którzy aktywnie wezmą udział w działaniach promocyjnych i edukacyjnych – pobiorą przewodnik w postaci eBooka, wezmą udział w weekendzie kulinarnym, wypromowanym w ramach realizacji projektu oraz zapoznają się z kampanią prowadzoną w internecie i mediach społecznościowych. </t>
  </si>
  <si>
    <t>Gmina Wrocław, Pl. Nowy Targ 1-8, 50-141 Wrocław</t>
  </si>
  <si>
    <t>80-100</t>
  </si>
  <si>
    <t>liczba tytułów materiałów drukowanych/nakład materiałów drukowanych</t>
  </si>
  <si>
    <t>liczba audycji/filmów/spotów w internecie</t>
  </si>
  <si>
    <t>oglądalność audycji/filmów/spotów w internecie</t>
  </si>
  <si>
    <t>odsłona</t>
  </si>
  <si>
    <t>liczba informacji i publikacji w internecie (1 przewodnik kulinarny); kampania w mediach społecznościowych - 40 grafik i 1 plakat);</t>
  </si>
  <si>
    <t>liczba odwiedzin strony internetowej (przewodnik kulinarny i kampania w mediach społecznościowych)</t>
  </si>
  <si>
    <t>Rozwój serowarstwa farmerskiego i zagrodowego</t>
  </si>
  <si>
    <t xml:space="preserve">Przeszkolenie uczestników konferencji w obszarze przetwórstwa farmerskiego i zagrodowego i wspólnej promocji produktów;
wymiana i upowszechnianie wiedzy i doświadczeń w zakresie nowoczesnych i innowacyjnych rozwiązań oraz dobrych praktyk w rolnictwie i na obszarach wiejskich.
</t>
  </si>
  <si>
    <t>Organizacja konferencji dla 50 osób; wydanie 1 000 szt. broszury o tematyce operacji.</t>
  </si>
  <si>
    <t>konferencja; publikacja;</t>
  </si>
  <si>
    <t xml:space="preserve">Osoby związane zawodowo z produkcją serowarską i innych produktów mlecznych oraz osoby zainteresowane rozpoczęciem takiej działalności, mieszkańcy obszarów wiejskich, osoby zainteresowane tematyką, doradcy. Z racji lokalizacji wydarzenia na Dolnym Śląsku, przewiduje się udział przede wszystkim producentów z województw: dolnośląskiego, małopolskiego i opolskiego (konferencja); osoby prowadzące serowarnie, pochodzące z terenu trzech województw: dolnośląskiego, małopolskiego, opolskiego, przedstawiające dobre praktyki w polskim serowarstwie (publikacja).
</t>
  </si>
  <si>
    <t>Stowarzyszenie Serowarów Farmerskich i Zagrodowych, ul. Legnicka 65, 54-206 Wrocław</t>
  </si>
  <si>
    <t>1/1 000</t>
  </si>
  <si>
    <t>„Łączy nas folklor - tradycja w Gminie Żukowice”</t>
  </si>
  <si>
    <t>Przeszkolenie osób należących do zespołów folklorystycznych „Chaber i Brzegowiacy” poprzez udział w warsztatach wokalnych, tanecznych i rękodzielniczych.</t>
  </si>
  <si>
    <t>Organizacja krajowego wyjazdu studyjnego dla 32 osób, w ramach którego odbędą się 3 warsztaty: warsztaty wokalne, warsztaty taneczne i warsztaty rękodzielnicze, z udziałem zespołów folklorystycznych, funkcjonujących na terenie Gminy Żukowice - „Chaber” 
i „Brzegowiacy”.</t>
  </si>
  <si>
    <t>Osoby należące do zespołów „Brzegowiacy” i „Chaber”, pochodzące z województwa dolnośląskiego</t>
  </si>
  <si>
    <t>Promocja produktów lokalnych z obszaru działania Stowarzyszenia LGD "Szlakiem Granitu"</t>
  </si>
  <si>
    <t>Wsparcie rozwoju przedsiębiorczości lokalnej poprzez działania promocyjno-informacyjne. Przy użyciu szerokiego spektrum środków przekazu planowane jest zbudowanie platformy do komunikacji marki lokalnej. Te działania przyczynią się do rozwoju przedsiębiorczości na obszarach wiejskich, co korzystnie wpłynie na skrócenie łańcucha dostaw.</t>
  </si>
  <si>
    <t xml:space="preserve">Stoisko wystawiennicze na targach turystycznych Tour Salon w Poznaniu; wydanie publikacji, tj. folderu prezentującego lokalnych producentów i ich wyroby (nakład - 300 egzemplarzy); nagranie i emisja w lokalnej stacji radiowej 5 audycji w formie wywiadu z lokalnymi producentami; produkcja spotu prezentującego atrakcje regionu oraz lokalnych producentów.
</t>
  </si>
  <si>
    <t>stoisko wystawiennicze na targach; publikacja; audycja radiowa; spot w internecie;</t>
  </si>
  <si>
    <t>liczba stoisk wystawienniczych na targach</t>
  </si>
  <si>
    <t>Stowarzyszenie Lokalna Grupa Działania "Szlakiem Granitu", ul. Sportowa 4, 58-170 Dobromierz</t>
  </si>
  <si>
    <t>liczba wystawców na stoisku wystawienniczym</t>
  </si>
  <si>
    <t>producent</t>
  </si>
  <si>
    <t>1/300</t>
  </si>
  <si>
    <t>liczba audycji radiowych</t>
  </si>
  <si>
    <t>liczba odbiorców audycji radiowych</t>
  </si>
  <si>
    <t>liczba odwiedzin strony internetowej (spot)</t>
  </si>
  <si>
    <t>Promocja zrównoważonego rozwoju obszarów wiejskich oraz aktywizacja środowiska wiejskiego poprzez organizację szkoleń i warsztatów dla mieszkańców</t>
  </si>
  <si>
    <t>Przeprowadzeniu cyklu 9 szkoleń i 2 warsztatów skierowanych dla mieszkańców obszarów wiejskich: kwaterodawców, pszczelarzy, rolników, kobiet mieszkających na wsi (w tym członkiń KGW), uczniów szkół. W każdym szkoleniu/warsztacie weźmie udział 25 osób.</t>
  </si>
  <si>
    <t>szkolenie; warsztat;</t>
  </si>
  <si>
    <t>liczba szkoleń/warsztatów</t>
  </si>
  <si>
    <t xml:space="preserve">Mieszkańcy obszarów wiejskich, pochodzących z Gminy Radków oraz gmin ościennych. Każde z 9 szkoleń oraz 2 warsztatów skierowane będzie do grupy 25 osób. </t>
  </si>
  <si>
    <t>Gmina Radków, Rynek 1, 57-420 Radków</t>
  </si>
  <si>
    <t>liczba uczestników szkoleń i warsztatów</t>
  </si>
  <si>
    <t>Potencjał regionu szansą na rozwój</t>
  </si>
  <si>
    <t>Rozwój przedsiębiorczości na obszarach wiejskich; podniesienie poziomu wiedzy uczestników szkolenia w zakresie podejmowania dodatkowej działalności opartej na potencjale regionu, pozwalającej na poprawę sytuacji dolnośląskich rolników; zachęcenie uczestników do współpracy w zakresie tworzenia partnerstw ukierunkowanych na realizację innowacyjnych projektów.</t>
  </si>
  <si>
    <t>Szkolenie dla 25 osób zainteresowanych podejmowaniem i rozwojem działalności, dywersyfikacją dochodów w gospodarstwie, wpływających na podniesienie jakości życia mieszkańców obszarów wiejskich.</t>
  </si>
  <si>
    <t>Dolnośląscy rolnicy, mieszkańcy obszarów wiejskich, właściciele gospodarstw agroturystycznych, zagród edukacyjnych, członkowie kół gospodyń wiejskich, osoby zainteresowane tematyką rozwoju obszarów wiejskich.</t>
  </si>
  <si>
    <t>Koło Gospodyń Wiejskich w Tuszynie, Tuszyn 51, 58-207 Dzierżoniów</t>
  </si>
  <si>
    <t xml:space="preserve">Tradycja i nowoczesność dolnośląskiej wsi – 
promocja zrównoważonego rozwoju obszarów wiejskich
</t>
  </si>
  <si>
    <t>Wspieranie zróżnicowanej działalności gospodarczej na terenach wiejskich, przy jednoczesnym zachowaniu jej walorów środowiskowych, kulturowych i społecznych</t>
  </si>
  <si>
    <t xml:space="preserve">Organizacja jednodniowego kongresu dla 100 osób p.n.: „Dolnośląski Kongres Przedsiębiorczości Obszarów Wiejskich”; wydanie 4 000 szt. ulotki informacyjno-promocyjnej; 2 audycje w programie Agro Fakty w telewizji regionalnej; 1 audycja - prezentacja przykładów dobrych praktyk w programie „Uwaga na gospodarkę” w telewizji regionalnej; emisja 100 jednominutowych spotów reklamowych w telewizji regionalnej
</t>
  </si>
  <si>
    <t>kongres; materiał drukowany; audycja telewizyjna; spot w telewizji;</t>
  </si>
  <si>
    <t>Osoby/podmioty kreujące ekonomiczny, przyrodniczy i społeczny obraz dolnośląskiej wsi, wyznaczające kierunki jej rozwoju - liderzy i przedstawiciele lokalnych społeczności wszystkich sektorów (gospodarczy, społeczny, publiczny i mieszkańcy), tj. lokalni przedsiębiorcy, rolnicy, NGO (w tym m.in. Koła Gospodyń Wiejskich), rękodzielnicy, usługodawcy i wytwórcy zaangażowani w tworzenie produktu lokalnego, Jednostki Samorządu Terytorialnego, Gminne Ośrodki Kultury, a także beneficjenci pomocy unijnej i mieszkańcy obszaru.</t>
  </si>
  <si>
    <t>LGD Dobra Widawa, ul. Wojska Polskiego 67/69, 56-400 Oleśnica</t>
  </si>
  <si>
    <t>liczba uczestników kongresów</t>
  </si>
  <si>
    <t>1/4 000</t>
  </si>
  <si>
    <t>spot w telewizji</t>
  </si>
  <si>
    <t>liczba emisji spotów w telewizji</t>
  </si>
  <si>
    <t>liczba odbiorców spotów w telewizji</t>
  </si>
  <si>
    <t>Gromadzenie przykładów operacji realizujących poszczególne priorytety PROW na Podlasiu i Pojezierzu poprzez organizację dwóch wyjazdów studyjnych</t>
  </si>
  <si>
    <t>Celem operacji jest identyfikacja i gromadzenie przykładów operacji realizujących poszczególne priorytety PROW 2014-2020 zlokalizowanych na Podlasiu i Pojezierzu – Mazurach oraz zapoznanie się uczestników wyjazdów studyjnych z pomysłami, które zostały zrealizowane oraz rozwiązaniami, które zostały wdrożone i wspierają szeroko rozumiany rozwój obszarów wiejskich.</t>
  </si>
  <si>
    <t xml:space="preserve">Operacja polegać będzie na organizacji dwóch wyjazdów studyjnych dla osób z województwa śląskiego na Pojezierze - Mazury i Podlaskie. </t>
  </si>
  <si>
    <t>2,100/40/0</t>
  </si>
  <si>
    <t>Przedstawiciele i członkowie lokalnych grup działania (sektor społeczny, gospodarczy i publiczny) oraz samorządów z województwa śląskiego.</t>
  </si>
  <si>
    <t>Lokalna Grupa Działania "Zielony Wierzchołek Śląska"</t>
  </si>
  <si>
    <t>Na szlaku dobrych praktyk – wyjazd studyjny do województwa małopolskiego</t>
  </si>
  <si>
    <t>Celem operacji jest wymiana oraz upowszechnienie wiedzy i doświadczeń na temat dobrych praktyk dotyczących rozwoju przedsiębiorczości na obszarach wiejskich, w tym promocji produktu lokalnego, skróconych łańcuchów dostaw i turystyki wiejskiej, wpływających na wzrost aktywności oraz rozwój współpracy sieciowej podmiotów publicznych, prywatnych i organizacji pozarządowych.</t>
  </si>
  <si>
    <t xml:space="preserve">Operacja polega na przygotowaniu i przeprowadzeniu trzydniowego wyjazdu studyjnego do województwa małopolskiego na temat przykładów dobrych praktyk w kontekście rozwoju przedsiębiorczości na obszarach wiejskich (z uwzględnieniem zrealizowanych projektów współfinansowanych z PROW), </t>
  </si>
  <si>
    <t>1,50/1/1</t>
  </si>
  <si>
    <t>Rolnicy, domownicy rolników, przedsiębiorcy, przedstawiciele i pracownicy JST, członkowie organizacji pozarządowych oraz przedstawiciele LGD i ODR zamieszkujący obszary wiejskie powiatu częstochowskiego</t>
  </si>
  <si>
    <t>Liczba tytułów publikacji/ nakład biuletynów/ nakład broszur</t>
  </si>
  <si>
    <t>Gospodarka pasieczna - wyzwania i oczekiwania stawiane współcześnie</t>
  </si>
  <si>
    <t>Celem operacji będzie poszerzenie dotychczasowej posiadanej wiedzy, wymianę doświadczeń oraz dobrych praktyk w zakresie prowadzonej gospodarki pasiecznej, w tym nowych rozwiązań na terenach wiejskich wśród uczestników operacji, w tym pszczelarzy i przedstawicieli instytucji okołorolniczych z terenu Województwa Śląskiego poprzez udział w wyjeździe studyjnym</t>
  </si>
  <si>
    <t>Operacja polega na organizacji wyjazdu studyjnego na Mazowsze, Ziemię Łęczycką i tereny ościenne skierowanego do pszczelarzy oraz pracowników instytucji okołorolniczych Województwa Śląskiego, w ramach transferu wiedzy i dobrych praktyk w zakresie nowych rozwiązań w gospodarce pasiecznej, zarówno tych niekonwencjonalnych jak i konwencjonalnych, jako odpowiedź na oczekiwania i wyzwania stawiane współcześnie gospodarce pasiecznej na terenach wiejskich.</t>
  </si>
  <si>
    <t xml:space="preserve">Lepszy przykład niż wykład – dobre praktyki działań realizowanych na obszarach wiejskich
</t>
  </si>
  <si>
    <t xml:space="preserve">Celem operacji jest: Upowszechnianie wiedzy i wymiana doświadczeń w zakresie inicjatyw podejmowanych na rzecz rozwoju obszarów wiejskich.
</t>
  </si>
  <si>
    <t>Operacja podlegać będzie na organizacji dwudniowego wyjazdu studyjnego pt. „Lepszy przykład niż wykład – dobre praktyki działań realizowanych na obszarach wiejskich”, w ramach której uczestnicy poznają dobre praktyki inicjatyw podejmowanych na rzecz rozwoju obszarów wiejskich.</t>
  </si>
  <si>
    <t>1;50/5/0</t>
  </si>
  <si>
    <t xml:space="preserve">Grupą docelową są:
a) lokalni liderzy (np. sołtysi, liderzy grup nieformalnych)
b) przedstawiciele organizacji pozarządowych, które podejmują działania na rzecz poprawy jakości życia mieszkańców danej społeczności, angażują się w realizację projektów na rzecz rozwoju lokalnego, 
b) mieszkańcy powiatu kłobuckiego i częstochowskiego;
c) LGD;
d) samorządy (w szczególności pod kątem podejmowania działań infrastrukturalnych na rzecz poprawy mieszkańców obszarów wiejskich).
</t>
  </si>
  <si>
    <t>Stowarzyszenie „Razem na wyżyny”</t>
  </si>
  <si>
    <t>Pszczelarstwo w rozwoju obszarów wiejskich</t>
  </si>
  <si>
    <t xml:space="preserve">Głównym celem operacji jest rozwój terenów wiejskich w zakresie pszczelarskiej edukacji poprzez wymianę wiedzy i doświadczeń, czyli ekonomiczne podejście do prowadzenia pasieki pszczelej. </t>
  </si>
  <si>
    <t>Operacja będzie polegała na przeprowadzeniu spotkań szkoleniowych, w tym 1 dzień szkoleń stacjonarnych oraz 1 dzień przeznaczony na wyjazd studyjny do pasieki, dla 180 osób, zamieszkujących na terenach wiejskich województw: śląskiego, opolskiego i łódzkiego.</t>
  </si>
  <si>
    <t xml:space="preserve">Liczba szkoleń; Liczba uczestników/ w tym: liczba przedstawicieli LGD/ w tym: liczba doradców </t>
  </si>
  <si>
    <t>12; 180/0/0</t>
  </si>
  <si>
    <t xml:space="preserve">Grupa docelowa to (kryteria obligatoryjne spełniane łącznie):
- osoby w wieku powyżej 18 lat,
- zamieszkujące tereny wiejskie na terenie województw: łódzkie, śląskie i opolskie.
Grupa docelowa obejmuje środowiska, które obejmują: rolników, osoby prowadzące działalność gospodarczą, pracowników agencji rolnych oraz ośrodków doradztwa rolniczego. </t>
  </si>
  <si>
    <t>Stowarzyszenie Pszczelarskie Ziemi Kłomnickiej - Lider         Regionalny Związek Pszczelarzy</t>
  </si>
  <si>
    <t>Warsztaty zootechniczne dla hodowców zorganizowane na Wystawie Zwierząt Hodowlanych 2023.</t>
  </si>
  <si>
    <t>Celem operacji jest wspieranie transferu wiedzy i innowacji w rolnictwie, leśnictwie i na obszarach wiejskich jest priorytetowym celem tej operacji poprzez upowszechnianie wiedzy w zakresie korzyści wynikających ze stosowania nowoczesnych i innowacyjnych rozwiązań w chowie i hodowli zwierząt gospodarskich.</t>
  </si>
  <si>
    <t>Operacja będzie polegała na przeprowadzeniu warsztatów szkoleniowych dla hodowców zwierząt gospodarskich na Wystawie Zwierząt Hodowlanych 2023</t>
  </si>
  <si>
    <t xml:space="preserve">Liczba warsztatów; Liczba uczestników/ w tym: liczba przedstawicieli LGD/ w tym: liczba doradców </t>
  </si>
  <si>
    <t>1; 40/0/4</t>
  </si>
  <si>
    <t xml:space="preserve">Grupą docelową będą:                                - hodowcy zwierząt gospodarskich,
- rolnicy indywidualni, szczególnie ci zajmujący się produkcją zwierzęcą,
- osoby, które są jednocześnie członkami i przedstawicielami związków branżowych,
- przedstawiciele instytucji naukowo-badawczych,
- uczniowie, studenci i doktoranci szkół o profilu rolniczym,
- pracownicy produkcji zwierzęcej – zootechnicy,
- specjaliści z Ośrodka Doradztwa Rolniczego,
- mieszkańcy obszarów wiejskich,
- przedstawiciele instytucji działających w sferze obsługi rolnictwa (ARiMR, KOWR, Izba Rolnicza)
</t>
  </si>
  <si>
    <t>Kreatywność w przedsiębiorczości na obszarach wiejskich- cykl 12 webinariów</t>
  </si>
  <si>
    <t>Operacja polega na zorganizowaniu cyklu webinariów, których tematem przewodnim jest „Kreatywność w przedsiębiorczości na obszarach wiejskich”</t>
  </si>
  <si>
    <t>12; 180/60/60</t>
  </si>
  <si>
    <t>Woj. śląskie- mieszkańcy obszarów wiejskich, rolnicy, przedsiębiorcy, NGO, zagrody edukacyjne, gospodarstwa edukacyjne, osoby planujące założyć zagrodę edukacyjną, przetwórcy rolni, osoby planujące uruchomić działalność gospodarczą na obszarach wiejskich, doradcy rolniczy, gospodarstwa agroturystyczne, członkowie LGD, JST, przedstawiciele uczelni wyższych.</t>
  </si>
  <si>
    <t>Rozwój przedsiębiorczości na obszarach wiejskich w perspektywie finansowej 2021-2027.</t>
  </si>
  <si>
    <t>Celem szkolenia jest wzrost poziomu wiedzy uczestników szkolenia na temat rozwoju przedsiębiorczości na obszarach wiejskich w perspektywie finansowej 2021-2027</t>
  </si>
  <si>
    <t>Planowana do realizacji operacja polegać będzie na zorganizowaniu i przeprowadzeniu 3-dniowego szkolenia nt. „Rozwój przedsiębiorczości na obszarach wiejskich w perspektywie finansowej 2021-2027”</t>
  </si>
  <si>
    <t>Mieszkańcy Gminy Pilica, stowarzyszenia i organizacje pozarządowe z Województwa Śląskiego, instytucje działające na rzecz rozwoju obszarów wiejskich z terenu Województwa Śląskiego</t>
  </si>
  <si>
    <t>Celem konferencji jest promocja i wsparcie wspólnych inicjatyw w sferze organizowania się rolników w struktury gospodarcze, które odgrywają kluczową rolę dla podniesienia konkurencyjności polskiego rolnictwa i obszarów wiejskich oraz zwiększenia dochodów rolników poprzez przekazanie uczestnikom konferencji wiedzy z zakresu możliwych działań w ramach różnych form współpracy i kooperacji w żywnościowym łańcuchu wartości gdzie dominującą pozycję przetargową mają dwa ogniwa: przetwórstwo oraz handel</t>
  </si>
  <si>
    <t>Operacja będzie polegała na organizacji jednej dwudniowej konferencji pt.: „Rozwój współpracy producentów rolnych w ramach łańcucha wartości szansą na wzmocnienie ich pozycji na rynku” dla określonej grupy rolników z terenu woj. śląskiego</t>
  </si>
  <si>
    <t>Liczba konferencji;                                          Liczba uczestników, w tym: liczba gości zagranicznych/przedstawicieli LGD/ doradców</t>
  </si>
  <si>
    <t>1;120/0/2/2</t>
  </si>
  <si>
    <t>Kryształowy Ser- konkurs na najlepszy ser w woj. śląskim</t>
  </si>
  <si>
    <t xml:space="preserve">Celem operacji jest poprawa sytuacji rolników w łańcuchu dostaw poprzez:
-przeszkolenie i ułatwianie wymiany wiedzy i doświadczeń w zakresie produkcji serów.
 -uczestnictwo w panelu dyskusyjnym i konsultacje między podmiotami i przedsiębiorcami zajmującymi się serowarstwem. 
-wyłonienie i nagrodzenie serów najlepszej jakości, uhonorowanie wyjątkowo zdolnych producentów w czasie konkursu na najlepszy ser. 
-poszerzenie wiedzy na temat możliwości zrzeszania się producentów rolnych i wspólnego podejmowania inicjatyw na rzecz rozwoju. 
</t>
  </si>
  <si>
    <t>Operacja polega na zorganizowaniu konkursu wyłaniającego najlepszy ser z regionu oraz konferencji towarzyszącej konkursowi, która ma na celu poszerzenie wiedzy z zakresu budowania marki, zrzeszeń lokalnych wytwórców i rolników oraz dobrych praktyk w zakresie produkcji serów.</t>
  </si>
  <si>
    <t>Konkurs/ Konferencja</t>
  </si>
  <si>
    <t>Liczba konkursów; Liczba uczestników konkursów/                           Liczba konferencji;                                          Liczba uczestników, w tym: liczba gości zagranicznych/przedstawicieli LGD/ doradców</t>
  </si>
  <si>
    <t>1; 45/                          1;45/00/6</t>
  </si>
  <si>
    <t>Promocja obszaru Stowarzyszenia LGD „Leśna Kraina Górnego Śląska” podczas Targów Turystyki Weekendowej Atrakcje Regionów w 2023 roku</t>
  </si>
  <si>
    <t>Celem operacji będzie promocja obszaru oraz działalności LGD „Leśna Kraina Górnego Śląska” w tym produktów i usług lokalnych, oferty turystycznej oraz lokalnych przedsiębiorców i organizacji w czasie wydarzenia Targi „Atrakcje Regionów” w Chorzowie (16-18 czerwca 2023r.)</t>
  </si>
  <si>
    <t xml:space="preserve">Operacja polegać będzie na zorganizowaniu stanowiska wystawienniczego  podczas XI edycji Targów Atrakcje Regionów </t>
  </si>
  <si>
    <t>Stoisko wystawiennicze podczas targów</t>
  </si>
  <si>
    <t>1;500</t>
  </si>
  <si>
    <t>Mieszkańcy województwa śląskiego odwiedzający Targi „Atrakcje Regionów”</t>
  </si>
  <si>
    <t>Stowarzyszenie Lokalna Grupa Działania "Leśna Kraina Górnego Śląska"</t>
  </si>
  <si>
    <t>Promocja walorów turystycznych oraz produktów i usług lokalnych</t>
  </si>
  <si>
    <t xml:space="preserve">Celem operacji jest wykreowanie i promocja lokalnych produktów i usług w tym „Marki Lokalnej”, zwiększenie udziału mieszkańców miast aglomeracji śląskich w rozwoju turystyki na obszarze LGD oraz popularyzacja zasobów przyrodniczych i kulturowych. </t>
  </si>
  <si>
    <t xml:space="preserve">Operacja polega na zaprezentowaniu zasobów przyrodniczych i kulturowych, lokalnych produktów i usług LGD na targach turystyki weekendowej „Atrakcje regionów” oraz na Krajowej Wystawie Rolniczej </t>
  </si>
  <si>
    <t>a) 1;500                                    b) 1;2 500</t>
  </si>
  <si>
    <t xml:space="preserve">Grupę docelową stanowić będą odwiedzający Targi w Chorzowie oraz Wystawę Rolniczą w Częstochowie, tj. mieszkańcy województwa śląskiego </t>
  </si>
  <si>
    <t>Lokalna Grupa Działania „Brynica to nie granica”</t>
  </si>
  <si>
    <t>Smaki Powiatu Pszczyńskiego</t>
  </si>
  <si>
    <t>Promocja powiatu pszczyńskiego i województwa śląskiego, za pomocą produktów certyfikowanych Lokalną Marką Ziemi Pszczyńskiej i zwiększenie świadomości społeczeństwa o produktach lokalnych wytwarzanych w tym regionie.</t>
  </si>
  <si>
    <t xml:space="preserve">Promocja powiatu pszczyńskiego, w tym obszarów wiejskich stanowiących znaczną część powiatu, za pomocą produktów oznakowanych Lokalną Marką Ziemi Pszczyńskiej podczas targów „Smaki Regionów” w Poznaniu </t>
  </si>
  <si>
    <t>1; 30 000</t>
  </si>
  <si>
    <t xml:space="preserve">Lokalni producenci, wytwarzający certyfikowane produkty, które promowane będą podczas targów w Poznaniu
</t>
  </si>
  <si>
    <t>Powiat Pszczyński</t>
  </si>
  <si>
    <t>Konkurs Śląskiej Piosenki Regionalnej</t>
  </si>
  <si>
    <t>Celem operacji jest zachowanie naszej  śląskiej kultury i dziedzictwa niematerialnego, pokazanie jej szerszemu gronu odbiorców oraz dalsze zachęcanie do poszukiwania, odtwarzania i rozwijania jej przez śpiewacze zespoły regionalne z woj. śląskiego</t>
  </si>
  <si>
    <t>Operacja będzie polegała na zorganizowaniu Konkursu Śląskiej Piosenki Regionalnej, w której uczestnikami będą śpiewacze zespoły KGW oraz inne śpiewające zespoły regionalne funkcjonujące na obszarach wiejskich województwa śląskiego</t>
  </si>
  <si>
    <t>Liczba konkursów; Liczba uczestników konkursów</t>
  </si>
  <si>
    <t>Inicjatywy służące włączeniu społecznemu i sieciowanie usług na przykładzie Kaczawskiej Grupy Współpracy- wyjazd studyjny</t>
  </si>
  <si>
    <t>Celem operacji jest praktyczne i teoretyczne przeszkolenie uczestników  w zakresie: sieciowania usług w turystyce wiejskiej, tworzenia inicjatyw służących włączeniu społecznemu osób zagrożonych wykluczeniem społecznym, rozwijania działalności gospodarstw agroturystycznych i zagród edukacyjnych, zastosowania nowoczesnych technologii w promocji i rozwoju usług gospodarstw.</t>
  </si>
  <si>
    <t>Operacja polega na zorganizowaniu 3 dniowego wyjazdu studyjnego do klastra Kaczawska Sieć Współpracy, woj. dolnośląskie dla grupy 30 osób. W trakcie wyjazdu odbędzie się spotkanie z przedstawicielami dolnośląskich zagród edukacyjnych i dolnośląską koordynator Ogólnopolskiej Sieci Zagród Edukacyjnych.</t>
  </si>
  <si>
    <t>1;30/4/1</t>
  </si>
  <si>
    <t xml:space="preserve">grupa osób z woj. śląskiego spośród: członków LGD, doradców rolniczych, właścicieli zagród edukacyjnych, członków stowarzyszenia Gospodarstwa Edukacyjne Województwa Śląskiego, właścicieli gospodarstw agroturystycznych, osób zainteresowanych założeniem zagrody edukacyjnej. </t>
  </si>
  <si>
    <t>Szkolenie na temat aktywizacji grupy ze specjalnymi potrzebami na przykładzie zagród edukacyjnych.</t>
  </si>
  <si>
    <t>Przeszkolenie uczestników  w zakresie aktywizacja grupy ze specjalnymi potrzebami na przykładzie zagrody edukacyjnej.</t>
  </si>
  <si>
    <t>1; 40/5/5</t>
  </si>
  <si>
    <t>Grupa osób spośród: członków LGD, doradców rolniczych, właścicieli zagród edukacyjnych, członków stowarzyszenia Gospodarstwa Edukacyjne Województwa Śląskiego (GEWŚ), osób zainteresowanych założeniem zagrody edukacyjnej</t>
  </si>
  <si>
    <t>Wzrost dochodowości pasieki pszczelej dzięki apiterapii oraz produkcji miodu pitnego</t>
  </si>
  <si>
    <t xml:space="preserve">Głównym celem jest aktywizacja obywateli w zakresie dywersyfikacji źródeł dochodu oraz działań na rzecz zrównoważonego rozwoju poprzez rozpowszechnienie informacji z zakresu apiterapii i miodosytnictwa, przy zastosowaniu rozwiązań cyfrowych. </t>
  </si>
  <si>
    <t>Szkolenie/ Publikacja/materiał drukowany /Informacje i publikacje w internecie</t>
  </si>
  <si>
    <t xml:space="preserve">Liczba szkoleń; Liczba uczestników/                                Liczba tytułów publikacji/materiałów drukowanych                                          /Liczba informacji/ publikacji w internecie; Strony internetowe na których zostanie zamieszczona informacja/publikacja </t>
  </si>
  <si>
    <t>2;100/                                  1/                                                1;137</t>
  </si>
  <si>
    <t xml:space="preserve">Grupa docelowa to  osoby w wieku powyżej 18 lat oraz zamieszkujące na terenie 2 województw: łódzkiego, śląskiego </t>
  </si>
  <si>
    <t xml:space="preserve">57 789,68 </t>
  </si>
  <si>
    <t>Fundacja EKOOSTOJA -Lider, Stowarzyszenie Pszczelarskie Ziemi Kłomnickiej</t>
  </si>
  <si>
    <t>Promocja projektów realizowanych z PROW 2014-2020 na terenie LGD "Podkowa"</t>
  </si>
  <si>
    <t>Celem operacji jest rozpowszechnienie informacji na temat projektów realizowanych ze środków PROW na lata 2014-2020 na terenienie LGD "Podkowa" poprzez produkcję dwóch spotów promocyjnych w terminie do 31.10.2023 r.</t>
  </si>
  <si>
    <t>Mieszkańcy całego obszaru działania LGD "Podkowa"</t>
  </si>
  <si>
    <t>Marka lokalna i sieci współpracy w Krainie Wygasłych Wulkanów - wyjazd studyjny</t>
  </si>
  <si>
    <t xml:space="preserve">Celem operacji jest pokazanie dobrych praktyk w zakresie marki lokalnej i sieci współpracy na terenie Stowarzyszenia LGD „Partnerstwo Kaczawskie” oraz aktywizacja 35 przedstawicieli obszaru LGD „Podkowa”.
</t>
  </si>
  <si>
    <t xml:space="preserve">W ramach operacji zorganizowany zostanie wyjazd studyjny dla mieszkańców obszaru LGD „Podkowa” w tym: członkowie LGD, przedstawiciele Kół Gospodyń Wiejskich, lokalnych stowarzyszeń, a także rolnicy, przedsiębiorcy i mieszkańcy zainteresowani tematyką, wizyty na obszarze Stowarzyszenia LGD „Partnerstwo Kaczawskie”. </t>
  </si>
  <si>
    <t>Festiwal Smaków Regionu Łódzkiego</t>
  </si>
  <si>
    <t xml:space="preserve">Przedmiotem operacji jest zorganizowanie Festiwalu Smaków Regionu Łódzkiego. W ramach wydarzenia przeprowadzone będą konkursy na najlepszy lokalny produkt w kilkunastu kategoriach.  W każdym z nich zostanie wyłoniony jeden laureat i jedno wyróżnienie, którzy otrzymają nagrodę pieniężną. Zwieńczeniem spotkań będzie konferencja,  na której zaprezentują się wybrani laureaci ze swoimi produktami. Dodatkowo, w trakcie trwania Festiwalu zostaną przeprowadzone jednodniowe warsztaty kulinarne dla uczniów ze szkół gastronomicznych z terenu województwa łódzkiego z udziałem Koła Gospodyń Wiejskich.  </t>
  </si>
  <si>
    <t xml:space="preserve">Grupę docelową stanowić będą dwie grupy pochodzące z terenów wiejskich województwa łódzkiego. W ramach zaplanowanych operacji dotyczących organizacji konkursu oraz konferencji będą to producenci/wystawcy produktów rolnych. Zakłada się, że ich liczba wyniesie około 75, w tym zarówno osoby fizyczne prowadzące sprzedaż bezpośrednią, podmioty reprezentujące rolniczy handel detaliczny (RHD, jednoosobowe działalności gospodarcze, działalności nierejestrowane, działalności marginalne, lokalne lub ograniczone (MLO) czy też Koła Gospodyń Wiejskich. Spełnione zostanie przy tym kryterium mówiące, iż co najmniej połowę grupy docelowej stanowić będą osoby do 35 roku życia, mieszkający na obszarach wiejskich. 
Drugą grupę stanowić będzie 30 uczniów z 5 szkół średnich (Technikum Gastronomicznych), którzy uczestniczyć będą w organizowanych warsztatach, prowadzonych przez Partnera projektu – KGW w Strońsku. 
</t>
  </si>
  <si>
    <t>I-X</t>
  </si>
  <si>
    <t>Łódzka Agencja Rozwoju Regionalnego S.A.</t>
  </si>
  <si>
    <t>W poszukiwaniu wiedzy 
i umiejętności - szanse 
i możliwości rozwoju dla kół gospodyń wiejskich</t>
  </si>
  <si>
    <t>W ramach operacji zorganizowany zostanie wyjazd studyjny do powiatu poddębickiego. Podczas wyjazdu poruszane będą zagadnienia związane z zasadami tworzenia i działalności kół gospodyń wiejskich oraz możliwościami finansowania ich działalności. Uczestnicy zdobędą wiedzę praktyczną i teoretyczną z carvingu, 
a także odwiedzą dwa gospodarstwa rolne znajdujące się na szlaku kulinarnym 
na terenie gminy Uniejów.</t>
  </si>
  <si>
    <t>Przetwórstwo produktów rolnych szansą na realizację wspólnych inwestycji przez rolników</t>
  </si>
  <si>
    <t xml:space="preserve">Warsztat </t>
  </si>
  <si>
    <t xml:space="preserve">I-IV </t>
  </si>
  <si>
    <t>Celem operacji jest wskazanie możliwości współpracy rolników, wymiana doświadczeń podmiotów działających w sektorze rolnym w zakresie wspólnej organizacji rynku zbytu i sprzedaży bezpośredniej, a także rozwijania przedsiębiorczości.</t>
  </si>
  <si>
    <t xml:space="preserve">W ramach operacji zorganizowanych zostanie na terenie województwa łódzkiego łącznie 15 szkoleń, poświęconych: systemom jakości żywności, możliwościom współpracy pomiędzy uczestnikami sektora rolnego w krótkim łańcuchu dostaw żywności, regulacjom prawnym dla małych gospodarstw rolnych w zakresie produkcji żywności i przetwórstwa (MOL, RHD). W ramach operacji zorganizowany zostanie również wyjazd studyjny do województw: opolskiego i dolnośląskiego, którego celem będzie pokazanie przykładów w zakresie współpracy, przetwórstwa i skracania łańcuchów dostaw oraz promocji lokalnych produktów. </t>
  </si>
  <si>
    <t xml:space="preserve">Liczba szkoleń </t>
  </si>
  <si>
    <t>Rolnicy oraz uczniowie szkół rolniczych z terenu województwa łódzkiego.</t>
  </si>
  <si>
    <t>Stowarzyszenie Edukacji, Rozwoju i Przedsiębiorczości "Perspektywy"</t>
  </si>
  <si>
    <t>Ocalmy od zapomnienia 
ginące zawody</t>
  </si>
  <si>
    <t>Celem operacji jest zapoznanie mieszkańców wsi z doświadczeniami w zakresie wykorzystania ginących zawodów polskiej wsi oraz wytwarzania produktów rzemieślniczych. Realizacja operacji przełoży się na ochronę i zachowanie ciągłości tradycyjnych zawodów poprzez skuteczne przekazywanie wiedzy, doświadczeń i umiejętności związanych z tymi zawodami.</t>
  </si>
  <si>
    <t xml:space="preserve">Mieszkańcy obszarów wiejskich województwa łódzkiego, rolnicy i ich domownicy, członkowie Kół Gospodyń Wiejskich, stowarzyszeń, przedstawiciele lokalnych społeczności, osoby zaangażowane we wdrażanie inicjatyw na rzecz rozwoju obszarów wiejskich </t>
  </si>
  <si>
    <t xml:space="preserve"> - </t>
  </si>
  <si>
    <t>Wykonanie zdjęć</t>
  </si>
  <si>
    <t>Liczba zdjęć</t>
  </si>
  <si>
    <t>3/150</t>
  </si>
  <si>
    <t>Liczba stoisk wystawienniczych</t>
  </si>
  <si>
    <t xml:space="preserve">Liczba uczestników </t>
  </si>
  <si>
    <t>Innowacje w produkcji zwierzęcej w kontekście nowych wyzwań w polskim rolnictwie oraz Europejskiego Zielonego Ładu</t>
  </si>
  <si>
    <t xml:space="preserve">Podniesienie poziomu wiedzy zainteresowanych stron zakresie innowacyjnych rozwiązań w gospodarstwach rolnych zajmujących się produkcją zwierzęcą - chowem 
i hodowlą zwierząt gospodarskich a także w odniesieniu do założeń Europejskiego Zielonego Ładu; wymiana i upowszechnianie wiedzy i doświadczeń z zakresu nowoczesnych 
i innowacyjnych rozwiązań oraz dobrych praktyk w rolnictwie i na obszarach wiejskich w kontekście zmian związanych z Europejskim Zielonym Ładem
</t>
  </si>
  <si>
    <t>Rolnicy, przedstawiciele świata nauki, mieszkańcy obszarów wiejskich oraz inne osoby zainteresowane wdrażaniem innowacji w rolnictwie i na obszarach wiejskich województwa dolnośląskiego</t>
  </si>
  <si>
    <t xml:space="preserve">Wizyta studyjna szansą międzyregionalnej współpracy i rozwoju obszarów wiejskich </t>
  </si>
  <si>
    <t xml:space="preserve">aktywizacja lokalnej społeczności, podniesienie wiedzy w zakresie rozwoju obszarów wiejskich </t>
  </si>
  <si>
    <t>w ramach operacji zostanie przeprowadzony wyjazd studyjny, podczas którego uczestnicy zapoznają się z przykładam w zakresie przedsiębiorczości, infrastruktury oraz dofinansowanie projektów grantowych</t>
  </si>
  <si>
    <t>członkowie LGD Natura i Kultura, przedstawiciele partnera</t>
  </si>
  <si>
    <t>Wymiana wiedzy i doświadczeń siłą LGD-wyjazd studyjny</t>
  </si>
  <si>
    <t>wymiana doświadczeń, nawiązanie współpracy i podniesienie poziomu wiedzy w zakresie aktywności na rzecz rozwoju obszarów wiejskich</t>
  </si>
  <si>
    <t>w ramach operacji zostanie przeprowadzony wyjazd studyjny, podczas którego uczestnicy będą mieć okazję do wymiany doświadczeń i nawiązania współpracy z organizacjami realizującymi projekty finansowane z różnych środków unijnych i krajowych</t>
  </si>
  <si>
    <t xml:space="preserve">członkowie LGD Razem dla Rozwoju </t>
  </si>
  <si>
    <t xml:space="preserve">LGD Razem dla Rozwoju </t>
  </si>
  <si>
    <t xml:space="preserve">Edukacja i współpraca Lokalnych Grup Działania </t>
  </si>
  <si>
    <t xml:space="preserve">zainicjowanie współpracy międzyregionalnej w zakresie współpracy i przedsiębiorczości, aktywizacja i wzrost inicjatywności mieszkańców </t>
  </si>
  <si>
    <t xml:space="preserve">w ramach operacji zostanie przeprowadzony wyjazd studyjny, podczas którego uczestnicy zapoznają się z tematyką pozyskiwania funduszy europejskich związanych z kulturą i rozwojem przedsiębiorczości </t>
  </si>
  <si>
    <t>członkowie LGD Ziemi Mińskiej i Stowarzyszenia LGD Forum Powiatu Garwolińskiego</t>
  </si>
  <si>
    <t xml:space="preserve">LGD Ziemi Mińskiej </t>
  </si>
  <si>
    <t xml:space="preserve">XXX Olimpiada Wiedzy Rolniczej </t>
  </si>
  <si>
    <t>Wieś z pomysłem – lokalne zasoby kulturowe, przyrodnicze, historyczne oraz potencjał ludzi elementem rozwoju obszarów wiejskich</t>
  </si>
  <si>
    <t>aktywizacja mieszkańców obszarów wiejskich, wspieranie rozwoju przedsiębiorczości, upowszechnianie wiedzy w zakresie planowania rozwoju lokalnego z uwzględnieniem potencjału ekonomicznego, społecznego i środowiskowego</t>
  </si>
  <si>
    <t xml:space="preserve">w ramach operacji zostanie przeprowadzony wyjazd studyjny, podczas którego uczestnicy zapoznają się z przykładami rozwoju lokalnego, w tym możliwościami korzystania z inkubatora kuchennego oraz zasadami funkcjonowania spółdzielni socjalnej  </t>
  </si>
  <si>
    <t>właściciele gospodarstw agroturystycznych i obiektów turystyki wiejskiej, rolnicy, domownicy, przedsiębiorcy zainteresowani działalnością pozarolniczą, lokalni liderzy</t>
  </si>
  <si>
    <t>Wieś z elementami chowu alpak i agroturystyki – wyjazd studyjny</t>
  </si>
  <si>
    <t xml:space="preserve">nabycie wiedzy w zakresie funkcjonowania gospodarstw agroturystycznych, wymiana wiedzy i doświadczeń z zakresu małej przedsiębiorczości na obszarach wiejskich </t>
  </si>
  <si>
    <t>w ramach operacji zostanie przeprowadzony wyjazd studyjny, podczas którego uczestnicy zapoznają się z funkcjonowaniem gospodarstw agroturystycznych z chowem alpak</t>
  </si>
  <si>
    <t>rolnicy, mieszkańcy obszarów wiejskich, właściciele gospodarstw agroturystycznych, członkowie KGW oraz koordynator projektu i opiekun grupy</t>
  </si>
  <si>
    <t>IX Mazowiecka Konferencja Pszczelarska „Wpływ zmian klimatu na zachowanie i liczebność pszczoły miodnej”</t>
  </si>
  <si>
    <t>podniesienie poziomu wiedzy w zakresie gospodarki pasiecznej w dobie zmian klimatu, zwalczania chorób i szkodników pszczół oraz wsparcia rynku produktów pszczelich</t>
  </si>
  <si>
    <t>w ramach operacji zostanie przeprowadzona konferencja dotycząca całorocznej gospodarki pasiecznej</t>
  </si>
  <si>
    <t xml:space="preserve">Konferencja/kongres </t>
  </si>
  <si>
    <t>pszczelarze, rolnicy, mieszkańcy obszarów wiejskich</t>
  </si>
  <si>
    <t>Lepszy przykład niż wykład – po sąsiedzku w warmińsko-mazurskim</t>
  </si>
  <si>
    <t xml:space="preserve">wymiana doświadczeń w zakresie nowych technologii i innowacyjnych rozwiązań skutkujących poprawą konkurencyjności gospodarstw agroturystycznych </t>
  </si>
  <si>
    <t>w ramach operacji zostanie przeprowadzony wyjazd studyjny, podczas którego uczestnicy zapoznają się z funkcjonowaniem gospodarstw prowadzących działalność agroturystyczną, przetwórczą w zakresie przetwórstwa mleka, mięsa i ziół</t>
  </si>
  <si>
    <t>rolnicy i mieszkańcy obszarów wiejskich, doradcy rolniczy, przedstawiciele LGD</t>
  </si>
  <si>
    <t>Warzywa zamknięte w słoiku</t>
  </si>
  <si>
    <t>produkcja kiszonek w gospodarstwach rolników i poprawa ich pozycji w łańcuchach żywnościowych</t>
  </si>
  <si>
    <t xml:space="preserve">w ramach operacji zostaną przeprowadzone warsztaty z kiszenia warzyw </t>
  </si>
  <si>
    <t xml:space="preserve">rolnicy </t>
  </si>
  <si>
    <t>min 128 max 160</t>
  </si>
  <si>
    <t>Prozdrowotna wołowina pochodząca od czystorasowego bydła mięsnego-wyjazd studyjny</t>
  </si>
  <si>
    <t xml:space="preserve">podniesienie wiedzy w zakresie przedsiębiorczości na obszarach wiejskich, rozwinięcie świadomości w zakresie korzyści płynących ze współpracy rolników </t>
  </si>
  <si>
    <t>w ramach operacji zostanie przeprowadzony wyjazd studyjny, który wpłynie na poprawę sytuacji w zakresie współpracy i integracji w rolnictwie oraz w zakresie relacji w łańcuchach produkcji</t>
  </si>
  <si>
    <t xml:space="preserve">hodowcy bydła ras mięsnych i mieszańcy z województw: mazowieckiego, kujawsko-pomorskiego oraz warmińsko-mazurskiego </t>
  </si>
  <si>
    <t>Spółdzielnia Golden Bull</t>
  </si>
  <si>
    <t>Zrównoważone zarządzanie zasobami wodnymi na obszarach rolniczych powiatu płockiego</t>
  </si>
  <si>
    <t>wsparcie zrównoważonego i efektywnego gospodarowania zasobami wodnymi na obszarach rolniczych powiatu płockiego</t>
  </si>
  <si>
    <t xml:space="preserve">w ramach operacji zostanie przeprowadzona konferencja dotycząca gospodarowania zasobami wodnymi oraz druk broszury - materiału pokonferencyjnego </t>
  </si>
  <si>
    <t xml:space="preserve">Konferencja/kongres             Publikacja/materiał drukowany    </t>
  </si>
  <si>
    <t>mieszkańcy powiatu płockiego, województwa mazowieckiego</t>
  </si>
  <si>
    <t>Miasto i Gmina Serock w poszukiwaniu nowych możliwości rozwoju obszarów wiejskich</t>
  </si>
  <si>
    <t>zdobycie wiedzy  w zakresie możliwości podejmowania nowych inicjatyw i rozwiązań służących rozwojowi miejsca zamieszkania</t>
  </si>
  <si>
    <t xml:space="preserve">w ramach operacji zostanie przeprowadzony wyjazd studyjny, podczas którego uczestnicy zdobędą nową wiedzę, do podejmowania nowych inicjatyw na rynku lokalnym </t>
  </si>
  <si>
    <t xml:space="preserve">rolnicy, właściciele i przedstawiciele gospodarstw rolnych, gospodarstw agroturystycznych działających na terenie gminy Serock, KGW, sołtysi, członkowie stowarzyszeń, osoby fizyczne </t>
  </si>
  <si>
    <t xml:space="preserve">Miasto i Gmina Serock </t>
  </si>
  <si>
    <t>Smart Villages - sieci powiązań na rzecz rozwoju obszarów wiejskich Mazowsza</t>
  </si>
  <si>
    <t xml:space="preserve">upowszechnienie badań naukowych wypracowanych w ramach realizowanego projektu Smart Villages  </t>
  </si>
  <si>
    <t xml:space="preserve">w ramach operacji zostanie przeprowadzona konferencja dotycząca założeń Smart Villages oraz opracowanie publikacji popularno-naukowej: Profile regionalne Mazowsza - diagnoza i propozycje zmian dla obszarów wiejskich  </t>
  </si>
  <si>
    <t xml:space="preserve">przedstawiciele nauki, jst z województwa mazowieckiego, izb gospodarczych, doradztwa oraz LGD </t>
  </si>
  <si>
    <t>Mazowiecki Park Naukowo Technologiczny - Park Spółdzielczy</t>
  </si>
  <si>
    <t>Poznajemy markę lokalną Spichlerz Koronny – wizyta studyjna</t>
  </si>
  <si>
    <t>poznanie nowych rozwiązań i wzorców przy projektowaniu i wdrażaniu lokalnych inicjatyw przez KGW, wymiana wiedzy i doświadczeń w zakresie budowania marki produktów lokalnych</t>
  </si>
  <si>
    <t xml:space="preserve">w ramach operacji zostanie przeprowadzony wyjazd studyjny, którego celem jest wykorzystanie potencjału i rozwianie kompetencji kobiet z KGW w powiecie płońskim </t>
  </si>
  <si>
    <t xml:space="preserve">KGW z powiatu płońskiego </t>
  </si>
  <si>
    <t>Lokalna Grupa Działania Przyjazne Mazowsze</t>
  </si>
  <si>
    <t>Miodosytnictwo jako forma nowoczesnego rozwoju pasieki pszczelej</t>
  </si>
  <si>
    <t>wymiana wiedzy w kwestii produkcji i przetwórstwa miodów i produktów pszczelich na miód pitny</t>
  </si>
  <si>
    <t>w ramach operacji zostanie przeprowadzony wyjazd studyjny, którego celem jest przekazanie wiedzy i niezbędnych informacji teoretycznych i praktycznych osobom, które w sposób bezpośredni i pośredni mają wpływ na rozwój i promocję miodosytnictwa i spożywania miodu pitnego w kraju</t>
  </si>
  <si>
    <t>mieszkańcy z województwa mazowieckiego, łódzkiego i śląskiego</t>
  </si>
  <si>
    <t>43.577,68</t>
  </si>
  <si>
    <t>Fundacja Ekoostoja oraz Stowarzyszenie Pszczelarskie Ziemi Kłomnickiej (konsorcjum)</t>
  </si>
  <si>
    <t>Warsztaty „Ziołowa ścieżka edukacyjna - urządzanie ziołowych ogrodów na terenie powiatu łosickiego, siedleckiego, sokołowskiego”</t>
  </si>
  <si>
    <t>podniesienie wiedzy w zakresie urządzania ziołowych ścieżek edukacyjnych - ziołowych ogrodów</t>
  </si>
  <si>
    <t>w ramach operacji zostaną przeprowadzone warsztaty w zakresie urządzania ziołowych ogrodów co przyczyni się do propagowania zdrowia, ochrony środowiska naturalnego, zachęcenia społeczności lokalnych do uprawy i sprzedaży ziół lub wyrobów zielarskich oraz poprawy wizerunku nadbużańskich wsi</t>
  </si>
  <si>
    <t xml:space="preserve">mieszkańcy z obszaru Stowarzyszenia Lokalnej Grupa Działania - Tygiel Doliny Bugu </t>
  </si>
  <si>
    <t xml:space="preserve">Stowarzyszenie Lokalna Grupa Działania - Tygiel Doliny Bugu </t>
  </si>
  <si>
    <t>Przetwórstwo lokalne i turystyka – jak skutecznie wykorzystać walory przyrodnicze i dziedzictwo kulturowe do rozwoju obszarów wiejskich</t>
  </si>
  <si>
    <t>wymiana wiedzy i doświadczeń z zakresu przedsiębiorczości na obszarach wiejskich, korzyści ze współpracy rolników w ramach krótkich łańcuchów dostaw żywności</t>
  </si>
  <si>
    <t>w ramach operacji zostanie przeprowadzony wyjazd studyjny, którego celem jest poznanie możliwości jakie daje rolnikom współpraca z lokalnymi przedsiębiorcami gastronomicznymi i hotelarskimi; tworzenie produktów turystycznych na bazie dziedzictwa kulturowego i przyrodniczego</t>
  </si>
  <si>
    <t>mieszkańcy, przedsiębiorcy, przedstawiciele organizacji, członkowie Stowarzyszenia Między Wisłą a Kampinosem</t>
  </si>
  <si>
    <t xml:space="preserve">Stowarzyszenie Między Wisłą a Kampinosem </t>
  </si>
  <si>
    <t>Wyjazd studyjny - po mazurskie inspiracje</t>
  </si>
  <si>
    <t xml:space="preserve">aktywizacja i włączenie społeczne osób starszych oraz wspieranie przedsiębiorczości na obszarach wiejskich </t>
  </si>
  <si>
    <t>w ramach operacji zostanie przeprowadzony wyjazd studyjny, którego celem jest aktywizacja oraz zdobycie wiedzy w zakresie  produktu lokalnego</t>
  </si>
  <si>
    <t>mieszkańcy gminy Stanisławów, przedstawiciele NGO w tym KGW, Klubu Seniora, przedsiębiorcy oraz przedstawiciele LGD</t>
  </si>
  <si>
    <t>Wyjazd studyjny - aktywizacja mieszkańców wsi</t>
  </si>
  <si>
    <t>sieciowanie produktów lokalnych oraz współpraca między podmiotami w zakresie rozwoju przedsiębiorczości w oparciu o produkt lokalny</t>
  </si>
  <si>
    <t xml:space="preserve">w ramach operacji zostanie przeprowadzony wyjazd studyjny, którego celem jest pogłębienie wiedzy uczestników z zakresu produktu lokalnego </t>
  </si>
  <si>
    <t>mieszkańcy gminy Jakubów, przedstawiciele NGO w tym KGW, przedsiębiorcy,  przedstawiciele LGD</t>
  </si>
  <si>
    <t>Gmina Jakubów</t>
  </si>
  <si>
    <t>Dobre praktyki szansą rozwoju lokalnego Gminy Klembów</t>
  </si>
  <si>
    <t>podniesienie poziomu wiedzy na temat rozwoju lokalnego,  wymiana i upowszechnianie wiedzy i doświadczeń lokalnych liderów z Gminy Klembów</t>
  </si>
  <si>
    <t xml:space="preserve">w ramach operacji zostanie przeprowadzony wyjazd studyjny, którego celem jest poznanie przykładów pozarolniczej działalności gospodarczej na obszarach wiejskich </t>
  </si>
  <si>
    <t>liderzy społeczności lokalnej, radni, sołtysi, rolnicy, seniorzy</t>
  </si>
  <si>
    <t>rolnicy prowadzący gospodarstwa rolne samodzielnie lub wspólnie z rodzicami z terenu województwa mazowieckiego, z powiatów: gostynińskiego, płockiego i sierpeckiego</t>
  </si>
  <si>
    <t>Warsztaty garncarskie w rejonie północno-wschodniego Mazowsza</t>
  </si>
  <si>
    <t>aktywizacja mieszkańców wsi i kultywowanie tradycji, zapoznawanie uczestników z zapomnianymi i dawno niekultywowanymi dziedzinami garncarstwa</t>
  </si>
  <si>
    <t>w ramach operacji zostaną przeprowadzone warsztaty garncarskie, podczas których uczestnicy zdobędą wiedzę praktyczną w zakresie technik garncarskich</t>
  </si>
  <si>
    <t xml:space="preserve">mieszkańcy obszarów wiejskich, przedstawiciele KGW </t>
  </si>
  <si>
    <t xml:space="preserve">Warsztaty rękodzieła dla mieszkańców Gminy Osieck </t>
  </si>
  <si>
    <t>nawiązywanie nowych kontaktów, poprawienie relacji społecznych oraz zdobywanie nowych umiejętności i technik w  rozwoju gospodarczym na obszarach wiejskich</t>
  </si>
  <si>
    <t>w ramach operacji zostaną przeprowadzone warsztaty w zakresie rękodzielnictwa (papier czerpany, ceramika, decoupage, batik, warsztat mydlany)</t>
  </si>
  <si>
    <t xml:space="preserve">mieszkańcy Gminy Osieck </t>
  </si>
  <si>
    <t xml:space="preserve">Gmina Osieck </t>
  </si>
  <si>
    <t>Dziedzictwo regionalne szansą rozwoju obszarów wiejskich</t>
  </si>
  <si>
    <t xml:space="preserve">podniesienie wiedzy w zakresie dziedzictwa regionalnego, wymiana doświadczeń dotyczących rozwoju obszarów wiejskich </t>
  </si>
  <si>
    <t>w ramach operacji zostanie przeprowadzony wyjazd studyjny, którego celem jest podniesienie poziomu wiedzy w zakresie identyfikacji dziedzictwa regionalnego i jego wpływu na rozwój obszarów wiejskich</t>
  </si>
  <si>
    <t xml:space="preserve">mieszkańcy Gminy Zatory, lokalni liderzy, przedstawiciele partnera </t>
  </si>
  <si>
    <t>Gmina Zatory</t>
  </si>
  <si>
    <t>Konkurs na najlepsze gospodarstwo ekologiczne w województwie mazowieckim</t>
  </si>
  <si>
    <t>promocja rolnictwa ekologicznego w województwie mazowieckim</t>
  </si>
  <si>
    <t xml:space="preserve">w ramach operacji zostanie przeprowadzony konkurs, który poprzez wyróżnienie najlepszych gospodarstw z województwa mazowieckiego, może zachęcić pozostałych rolników do pojęcia działalności w ekologicznym systemie produkcji </t>
  </si>
  <si>
    <t>rolnicy ekologiczni z terenu województwa mazowieckiego</t>
  </si>
  <si>
    <t>liczba gospodarstw ekologicznych</t>
  </si>
  <si>
    <t>wspieraMY (Na)SIELSKIE KOBIETY</t>
  </si>
  <si>
    <t>wymiana wiedzy, doświadczeń oraz ukazanie dobrych praktyk dotyczących rozwoju lokalnego obszarów wiejskich</t>
  </si>
  <si>
    <t>w ramach operacji zostanie przeprowadzone spotkanie, mające zachęcić kobiety do podejmowania nowych inicjatyw na terenach wiejskich i zrzeszanie się w grupy typu Koła Gospodyń Wiejskich, które dają dużą możliwość rozwoju</t>
  </si>
  <si>
    <t>mieszkanki Gminy Nasielsk w powiecie nowodworskim</t>
  </si>
  <si>
    <t>Gmina Nasielsk</t>
  </si>
  <si>
    <t>Tradycja mazowieckiej wsi dla turystyki i edukacji. Część 2</t>
  </si>
  <si>
    <t xml:space="preserve">promocja i upowszechnienie tradycji mazowieckiej wsi w kontekście jej potencjału dla kreowania oferty turystycznej oraz w kontekście wspierania edukacji regionalnej na Mazowszu </t>
  </si>
  <si>
    <t xml:space="preserve">operacja będzie składać się z:  warsztatów dla dzieci i młodzieży z twórcami ludowymi/pasjonatami/kultywatorami lokalnych mazowieckich tradycji; konferencji „Dziedzictwo kulturowe a turystyka i edukacja”; przewodnika „Tradycje mazowieckiej wsi. Cz. 2” oraz cyklu wywiadów i filmów promocyjnych  </t>
  </si>
  <si>
    <t xml:space="preserve">Szkolenie/seminarium/warsztat/spotkanie, Konferencja/kongres,              Publikacja/materiał drukowany, Informacje i publikacje w internecie    </t>
  </si>
  <si>
    <t>mieszkańców województwa mazowieckiego, potencjalnych turystów, nauczycieli szkół podstawowych i średnich z terenu województwa mazowieckiego</t>
  </si>
  <si>
    <t>min 60 max 80</t>
  </si>
  <si>
    <t>Działalności kół gospodyń wiejskich na terenie powiatu płockiego</t>
  </si>
  <si>
    <t>wzmocnienie potencjału obszarów wiejskich poprzez promocję działalności KGW</t>
  </si>
  <si>
    <t>w ramach operacji zostanie przygotowany przewodnik: działalność kół gospodyń wiejskich na terenie powiatu płockiego oraz powstanie film promujący działalność KGW</t>
  </si>
  <si>
    <t xml:space="preserve">Publikacja/materiał drukowany, Informacje i publikacje w internecie    </t>
  </si>
  <si>
    <t>Aktywni - Kreatywni - promocja sołectw z terenu powiatu płockiego</t>
  </si>
  <si>
    <t xml:space="preserve">jest promocja aktywności sołectw z obszaru powiatu płockiego </t>
  </si>
  <si>
    <t xml:space="preserve">w ramach operacji zostanie przygotowana publikacja promująca aktywność sołectw z terenu powiatu płockiego w oparciu o historię i tradycję </t>
  </si>
  <si>
    <t xml:space="preserve">mieszkańcy obszarów wiejskich z terenu LGD Razem dla Rozwoju </t>
  </si>
  <si>
    <t>Produkt lokalny czynnikiem napędzającym rozwój obszarów wiejskich</t>
  </si>
  <si>
    <t>w ramach operacji zostanie przeprowadzony wyjazd studyjny, który wpłynie na aktywizację mieszkańców obszarów wiejskich oraz zachęci mieszkańców obszarów wiejskich do podejmowania inicjatyw związanych z produktem lokalnym</t>
  </si>
  <si>
    <t>mieszkańcy z obszaru LGD Zielone Mosty Narwi</t>
  </si>
  <si>
    <t>LGD Zielone Mosty Narwi</t>
  </si>
  <si>
    <t>Liczba krajowych wyjazdów studyjnych
Liczba uczestników krajowych wyjazdów studyjnych</t>
  </si>
  <si>
    <t xml:space="preserve">Grupę docelową będą stanowili rolnicy i domownicy gospodarstw rolnych, członkowie Rad Powiatowych Świętokrzyskiej Izby Rolniczej oraz pracownicy Świętokrzyskiej Izby rolniczej. 
</t>
  </si>
  <si>
    <t>Przyzagrodowy chów gęsi kieleckiej sposobem na rozwój przedsiębiorczości na obszarach wiejskich</t>
  </si>
  <si>
    <t>Celem operacji jest przeprowadzenie działań informacyjno-promocyjnych dotyczących prowadzenia przyzagrodowego chowu gęsi kieleckiej oraz wykreowanie lokalnego produktu jakim jest gęsina z chowu przyzagrodowego. Aby to osiągnąć zorganizowane zostanie konferencja oraz wyjazd studyjny do gospodarstwa rolnego, co pozwoli na zwiększenie wiedzy wśród 50 uczestników projektu na temat chowu przyzagrodowego gęsi rasy kieleckiej. Jednocześnie realizacja operacji zachęci do działania i pozwoli na wykorzystanie potencjału tkwiącego w mieszkańcach wsi w nadchodzącej przyszłości.</t>
  </si>
  <si>
    <t xml:space="preserve">Grupą docelową będą osoby aktywne w środowisku wiejskim, zainteresowane, otwarcie współpracujące z innymi rolnikami, które dalej przekażą wiedzę w terenie. </t>
  </si>
  <si>
    <t>Plan Strategiczny dla Wspólnej Polityki Rolnej na lata 2023 - 2027 szansą na wyrównanie dochodów w rolnictwie. Ekoschematy - nowe wyzwania w rolnictwie</t>
  </si>
  <si>
    <t>Celem operacji jest zachęcenie polskich rolników do podjęcia działań na rzecz ochrony klimatu, środowiska naturalnego, zwiększenie bioróżnorodności oraz ochrona gleby poprzez wdrożenie ekoschematów w swoich gospodarstwach rolnych. Rolnicy muszą mieć warunki do zabezpieczenia żywnościowego kraju, muszą być świadomi podjęcia  konkretnych rozwiązań w swych gospodarstwach.. Ekoschematy powinny przyczynić się do osiągnięcia zakładanych celów, jednocześnie uchwalone dopłaty powinny rekompensować podjęte działania, wyrównywać dochody w gospodarstwach rolnych wynikające z podjętych działań. Rolnik, aby mógł skorzystać z dofinansowani musi być świadomy jakie ma podjąć działania i celem operacji jest zapoznanie z Planem Strategicznym dla Wspólnej Polityki Rolnej na lata 2023-2027.</t>
  </si>
  <si>
    <t xml:space="preserve">Grupę docelową stanowią rolnicy, domownicy czynnie pracujący w gospodarstwach rolnych, producenci rolni, delegaci do Świętokrzyskiej Izby Rolniczej. Są to osoby aktywne zawodowo w środowisku wiejskim, zainteresowani  wdrażaniem nowych rozwiązań we własnych gospodarstwach rolnych, środowisku wiejskim.  </t>
  </si>
  <si>
    <t>I - IV kw</t>
  </si>
  <si>
    <t>Truskawka bielińska - szansą na zwiększenie  dochodowości gospodarstw rolnych</t>
  </si>
  <si>
    <t xml:space="preserve">Celem operacji jest wzrost wiedzy wśród mieszkańców obszarów wiejskich z terenów województwa świętokrzyskiego na temat uprawy i wykorzystania truskawki. 
Każda odmiana truskawki ma inne wymagania, dlatego osoby zainteresowane wprowadzeniem truskawki do swojej uprawy muszą najpierw być odpowiednio przygotowane - mieć wiedzę, by właściwie dobrać gatunek do konkretnych warunków klimatyczno-glebowych oraz wiedzę z zakresu agrotechniki ,pielęgnacji i nawadniania aby pozyskany surowiec spełniał wymogi odbiorców (klientów). </t>
  </si>
  <si>
    <t>1.                                              1                                    
40                                                                                                                                                                                                                                                                                                                                                                                                                                                                                                                                                                                                                                                                                                                                                                                                                                                                                                                                                                                                                                                                                                                                                                                                                                                                                       2.                                             1                                    
40</t>
  </si>
  <si>
    <t xml:space="preserve">Grupą docelową będzie 40 mieszkańców obszarów wiejskich z terenu województwa świętokrzyskiego. Będą to rolnicy, osoby aktywne w środowisku wiejskim, zainteresowane, otwarcie współpracujące z innymi rolnikami, które dalej przekażą wiedzę w terenie. </t>
  </si>
  <si>
    <t>Celem operacji jest zwiększenie wiedzy praktycznej  mieszkańców województwa świętokrzyskiego,  głównie rolników, lokalnych liderów, członkiń KGW, osób aktywnych w środowisku wiejskim celem zaprezentowania dobrych praktyk i kreatywności w zakresie przedsiębiorczości dzięki wykorzystaniu produktów lokalnych jako źródła dochodu w gospodarstwie oraz szansy promocji i rozwoju regionu na przykładzie projektów zrealizowanych przez beneficjentów z terenu działania Lokalnej Grupy Działania „Tygiel Doliny Bugu”.</t>
  </si>
  <si>
    <t xml:space="preserve">Grupą docelową będzie 40 mieszkańców województwa świętokrzyskiego,  głównie rolników, lokalnych liderów, członkiń KGW, osób aktywnych w środowisku wiejskim. </t>
  </si>
  <si>
    <t>Konkurs "Kuchnia świętokrzyska czaruje" - rolniczy handel detaliczny - VI edycja</t>
  </si>
  <si>
    <t>Celem operacji jest zwiększenie zainteresowania i wiedzy nt. możliwości sprzedaży produktów rolnych, także przetworzonych bezpośrednio przez rolnika. Celem jest zachęcenie rolników, szczególnie z małych gospodarstw do legalnego sposobu zarabiania na żywności wysokiej jakości. Za pomocą konkursu chcemy także wzmocnić promocję tych produktów wśród konsumentów, upowszechnić wiedzę, że są dostępne a także, że są wyjątkowe, niepowtarzalne, z naturalnych surowców, które są źródłem zdrowia. Ze względu na to, że jest to wciąż rynek niszowy, trudno pojedynczym producentom samodzielnie przebić się z promocją wśród ofert wielkich koncernów.</t>
  </si>
  <si>
    <t>Organizacja konkursu dla rolników przetwarzających produkty z gospodarstwa, celem propagowania rolniczego handlu detalicznego, oraz wydaniu publikacji.</t>
  </si>
  <si>
    <t>1. Konkurs /Olimpiada                                                                                                                                                                                                                                                                                                                                                                                                                                                                                                                                                                                                                                                                                                                                                                                                                                                                                                                                                                                                                                                                                                                      2. Publikacja</t>
  </si>
  <si>
    <t>1.                                              1                                    
20                                                                                                                                                                                                                                                                                                                                                                                                                                                                                                                                                                                                                                                                                                                                                                                                                                                                                                                                                                                                                                                                                                                                                                                                                                                                                     2.                                             1                                    
120</t>
  </si>
  <si>
    <t xml:space="preserve">Grupą docelową są rolnicy zainteresowani przetwórstwem produktów rolnych, szczególnie w ramach rolniczego handlu detalicznego oraz konsumenci produktów żywnościowych, szczególnie świadomi konsumenci. </t>
  </si>
  <si>
    <t>II - III kw</t>
  </si>
  <si>
    <t>Apiturystyka i apiterapia szansą na zwiększenie atrakcyjności gospodarstw pasiecznych w województwie świętokrzyskim</t>
  </si>
  <si>
    <t>Celem operacji jest przedstawienie dobrego przykładu funkcjonowania gospodarstwa pasiecznego „Sądecki Bartnik”, które jest spełnieniem pasji, fascynacji życiem pszczół oraz aspiracji zawodowych właścicieli tej rodzinnej beskidzkiej pasieki, pozyskującej najwyższej jakości produkty pszczele i specjalizującej się w prowadzeniu apiturystyki oraz apiterapii w jednym miejscu. Podczas dwudniowego wyjazdu studyjnego gospodarze przedstawią odbiorcom projektu możliwości, jakie płyną z wdrożenia innowacyjnych rozwiązań w gospodarstwach pasiecznych i drzemiącego w nich potencjału, ich rozwoju ilościowego i jakościowego a także umiejętnej promocji i sprzedaży miodu w różnej, czasami niekonwencjonalnej postaci, które przyczynią się do zwiększenia atrakcyjności gospodarstw pasiecznych w woj. świętokrzyskim.</t>
  </si>
  <si>
    <t xml:space="preserve">Organizacja wyjazdu studyjnego pn. „Apiturystyka i apiterapia szansą na zwiększenie atrakcyjności gospodarstw pasiecznych w województwie świętokrzyskim” </t>
  </si>
  <si>
    <t xml:space="preserve">Grupę docelową stanowić będą rolnicy, domownicy gospodarstw rolnych czynnie zaangażowani w pracę w gospodarstwie, pszczelarze, właściciele pasiek, pracownicy ŚIR oraz członkowie Rad Powiatowych Świętokrzyskiej Izby Rolniczej. </t>
  </si>
  <si>
    <t>Celem operacji jest zwiększenie poziomu wiedzy oraz wywołanie zainteresowania prowadzeniem chowu ekologicznego bydła mięsnego ras Limousine i Galloway pośród 40 mieszkańców z obszarów terenów wiejskich, położonych na terenie województwa świętokrzyskiego, którzy posiadają użytki rolne tj. łąki, pastwiska a nie utrzymują trawożernych zwierząt gospodarskich (przeżuwaczy). Pozyskana w ten sposób wiedza i praktyczne rozwiązania w prezentowanych gospodarstwach zachęci rolników do prowadzenia ekologicznego chowu bydła mięsnego ras Limousine i Galloway a tym samym do zagospodarowania niewykorzystywanych obecnie, trudniejszych terenów rolniczych województwa świętokrzyskiego. Ważnym elementem operacji będzie wizyta studyjna grupy ściśle zainteresowanej osób i pozyskanie wiedzy na temat prowadzonego ekologicznego chowu bydła mięsnego w/w ras w gospodarstwach rolnych w okolicach Raby Wyżej.</t>
  </si>
  <si>
    <t xml:space="preserve">Grupę docelową stanowić będą rolnicy, domownicy gospodarstw rolnych czynnie zaangażowani w pracę w gospodarstwie, producenci rolni oraz członkowie Rad Powiatowych Świętokrzyskiej Izby Rolniczej. </t>
  </si>
  <si>
    <t xml:space="preserve">
Promowanie produktów lokalnych i tradycyjnych, w tym przede wszystkim truskawki bielińskiej, integracja społeczności lokalnych i prezentacja ich aktywności na różnych płaszczyznach.</t>
  </si>
  <si>
    <t>1. Liczba szkoleń/seminariów/ inne formy szkoleniowe  - Liczba uczestników szkoleń/seminariów/innych form szkoleniowych                                                                                                                                                                                                                                                                                                                                                                                                                                                                                                                                                                                                                                                                                                                                                                                                                                                                                                                                        2. Liczba konkursów/olimpiad  - Liczba uczestników konkursów/olimpiad</t>
  </si>
  <si>
    <t>1.                                              1                                    
120                                                                                                                                                                                                                                                                                                                                                                                                                                                                                                                                                                                                                                                                                                                                                                                                                                                                                                                                                                                                                                                                                                                                                                                                                                                                                       2.                                             1                                    
40</t>
  </si>
  <si>
    <t>Rolnicy z terenu gminy Bieliny prowadzący lub zamierzający prowadzić uprawę truskawek, mieszkańcy gminy Bieliny, reprezentanci innych krajów a także osoby reprezentujące różne instytucje, podmioty i organizacje.</t>
  </si>
  <si>
    <t>Celem operacji jest organizacja czterech sesji warsztatów dla 16 przedstawicieli LGD każdy.</t>
  </si>
  <si>
    <t xml:space="preserve">Liczba szkoleń/seminariów/ inne formy szkoleniowe  - Liczba uczestników szkoleń/seminariów/innych form szkoleniowych           </t>
  </si>
  <si>
    <t>1                                  
16</t>
  </si>
  <si>
    <t>Operacja skierowana jest do przedstawicieli lgd województwa świętokrzyskiego, którzy bezpośrednio zaangażowani będą we wdrażanie LSR na lata 2023 – 2027, w tym w szczególności dyrektorów, pracowników.</t>
  </si>
  <si>
    <t>Zielona transformacja na obszarach wiejskich</t>
  </si>
  <si>
    <t>Celem operacji jest dostarczenie liderom środowisk reprezentujących obszary wiejskie, a w szczególności rolnikom i liderom opinii z poziomu administracji lokalnej wiedzy z zakresu nowych produktów, technologii, usług i dobrych praktyk stosowanych w zielonej transformacji oraz zrównoważonej produkcji rolniczej, z uwzględnieniem celów środowiskowych Krajowego Planu Strategicznego dla Wspólnej Polityki Rolnej i strategii Europejskiego Zielonego Ładu.</t>
  </si>
  <si>
    <t xml:space="preserve">Uczestnicy konferencji to liderzy opinii i koordynatorzy projektów o tematyce zrównoważonego rolnictwa, biogospodarki  i energetyki odnawialnej. Rolnicy, prowadzący indywidualne gospodarstwa oraz współpracujący w ramach grup producenckich. Uczestnikami będą także przedstawiciele uczelni, instytutów naukowych, samorządów, innowacyjnych firm z branży rolniczej, doradców, organizacji pozarządowych i LGD. </t>
  </si>
  <si>
    <t>Jak się to wszystko udało?  - PROW zmienia świętokrzyskie obszary wiejskie</t>
  </si>
  <si>
    <t xml:space="preserve"> Celem operacji jest identyfikacja i upowszechnienie informacji o przedsięwzięciach mających wpływ na rozwój obszarów wiejskich, zrealizowanych w znacznej większości przez mieszkańców obszarów wiejskich województwa świętokrzyskiego, poprzez przedstawienie w filmie dokumentalnym sylwetek ich koordynatorów i zrealizowanych przez nich projektów. Pozytywne przykłady przedsiębiorczości i kreatywności mają być inspiracją dla innych mieszkańców obszarów wiejskich do działania na rzecz swoich lokalnych środowisk, oraz mają poszerzyć wiedzę potencjalnych beneficjentów na temat zasad i wsparcia oferowanego przez PROW</t>
  </si>
  <si>
    <t xml:space="preserve">Celem operacji jest powstanie filmu – min. 10 przedstawicieli obszarów wiejskich, którzy wdrażali lub koordynowali innowacyjne projekty wdrożone na rzecz rozwoju swojej społeczności i całego regionu, wsparte przez PROW 2014-2020. </t>
  </si>
  <si>
    <t>Audycja/film</t>
  </si>
  <si>
    <t>Liczba audycji/filmu  -                                                                                                                                        Liczba odwiedzin strony internetowej</t>
  </si>
  <si>
    <t xml:space="preserve">                                            1                                    
400                                                                                                                                                                                                                                                                                                                                                                                                                                                                                                                                                                                                                                                                                                                                                                                                                                                                                                                                                                                                                                                                                                                                                                                                                                                                                       </t>
  </si>
  <si>
    <t xml:space="preserve">                            sztuka              
Liczba                  </t>
  </si>
  <si>
    <t xml:space="preserve">Bezpośrednią grupą docelową operacji są bohaterowie filmu – min. 10 przedstawicieli obszarów wiejskich – 9 z województwa świętokrzyskiego i 1 z województwa łódzkiego, z terenu działania Lokalnej Grupy Działania „U źródeł” z Końskich (Świętokrzyskie), którzy wdrażali lub koordynowali innowacyjne projekty wdrożone na rzecz rozwoju swojej społeczności i całego regionu, wsparte przez PROW 2014-2020. </t>
  </si>
  <si>
    <t>Sadownicze Wyzwania 2023</t>
  </si>
  <si>
    <t xml:space="preserve">Grupa docelowa to 150 sadowników, w tym 90  z województwa świętokrzyskiego, 30 z mazowieckiego i 30 z lubelskiego, którzy prowadzą wiodące w regionie gospodarstwa sadownicze i dzielą się pozyskaną wiedzą w swoim środowisku. </t>
  </si>
  <si>
    <t>I - III kw</t>
  </si>
  <si>
    <t>Letnie Pokazy Czereśniowe</t>
  </si>
  <si>
    <t>Grupa docelowa to 150 sadowników, w tym 90  z województwa świętokrzyskiego, 30 z mazowieckiego i 30 z lubelskiego, uprawiający czereśnie lub zainteresowani rozpoczęciem takiej uprawy.</t>
  </si>
  <si>
    <t>Konferencja Pszczelarska w Bałtowie w dniach 19-20.08.2023 r.</t>
  </si>
  <si>
    <t>1. Liczba szkoleń/seminariów/ inne formy szkoleniowe  - Liczba uczestników szkoleń/seminariów/innych form szkoleniowych                                                                                                                                                                                                                                                                                                                                                                                                                                                                                                                                                                                                                                                                                                                                                                                                                                                                                                                                    2. Liczba konferencji/kongresów - liczba uczestników konferencji/kongresów</t>
  </si>
  <si>
    <t>Producenci produktu lokalnego z woj. świętokrzyskiego, młodzież z terenów wiejskich.</t>
  </si>
  <si>
    <t>1.                                              1                                    
25                                                                                                                                                                                                                                                                                                                                                                                                                                                                                                                                                                                                                                                                                                                                                                                                                                                                                                                                                                                                                                                                                                                                                                                                                                                                                       2.                                             1                                    
10</t>
  </si>
  <si>
    <t>Koła Gospodyń Wiejskich z województwa świętokrzyskiego.</t>
  </si>
  <si>
    <t xml:space="preserve">Wskrzeszenie dawnych zwyczajów wsi świętokrzyskiej - pokazy obrzędowe i gwara ludowa </t>
  </si>
  <si>
    <t>1                                    
120</t>
  </si>
  <si>
    <t xml:space="preserve">Osoby starsze, dorośli oraz młodzież z terenów wiejskich. </t>
  </si>
  <si>
    <t>3                                    
25</t>
  </si>
  <si>
    <t xml:space="preserve"> Właściciele gospodarstw agroturystycznych, pensjonatów, obiektów turystyki wiejskiej,  właściciele gospodarstw sadowniczych, warzywniczych, ogrodniczych, właściciele winnic.</t>
  </si>
  <si>
    <t>Produkty lokalne i tradycyjne wysokiej jakości szansą na rozwój przedsiębiorczości inspirowanej dziedzictwem kulturowym</t>
  </si>
  <si>
    <t>Celem głównym operacji jest transfer wiedzy oraz dyskusja i wymiana doświadczeń podczas szkolenia.</t>
  </si>
  <si>
    <t>1                                    
60</t>
  </si>
  <si>
    <t>Grupą docelową będą stanowili przedstawiciele branży gastronomicznej, cateringowej, hotelarskiej, gospodarstw agroturystycznych i zagród tematycznych, producenci produktów lokalnych i tradycyjnych, przedstawiciele organizacji wspierających przedsiębiorczość na terenach wiejskich.</t>
  </si>
  <si>
    <t>1, 3</t>
  </si>
  <si>
    <t>Przedstawienie korzyści i możliwości jakie daje zrównoważony rozwój obszarów wiejskich w ramach istniejących systemów jakości żywności dla rynku konsumentów i rozwoju turystyki w duchu Slow Food Travel, opierając to na konkretnych przykładach wsparcia promocji tych produktów i producentów (zaprezentowanie rolników/producentów w publikacji) oraz umożliwienie rolnikom/producentom bezpośredniego przedstawienia tych korzyści i sposobu w jaki sami pokonali bariery przystąpienia do systemu poprzez rzeczowe wypowiedzi zawarte w wydanej publikacji - wystąpienia specyfikujące poszczególne produkty ekologiczne, regionalne i tradycyjne oraz nakreślające drogę do ich utytułowania w tym ich szanse do wykorzystania w Turystyce Slow Food Travel.</t>
  </si>
  <si>
    <t xml:space="preserve">Informacje i publikacje w Internecie                                                                                                                                                                                                                                                                                                                                                                                                                                                                                                                                                                                                                                                                                                                                                                                                                                                                                                                                                                                                                                                                                                                                                                                                                                                                                                                                                                                                                                                                                                                                                                                                                                                                                       </t>
  </si>
  <si>
    <t>Liczba informacji i publikacji w internecie  -                                                                                                                                        Liczba odwiedzin strony internetowej</t>
  </si>
  <si>
    <t>1                                    
2000</t>
  </si>
  <si>
    <t>Producenci 5 produktów lokalnych z terenu woj. świętokrzyskiego objętych systemami żywności wysokiej jakości tj. żywności ekologicznej.</t>
  </si>
  <si>
    <t>1. Liczba konkursów/olimpiad
Liczba uczestników uczestnicy konkursów/olimpiad                                                                        2. Liczba publikacji                                                                                                                  Liczba egzemplarzy</t>
  </si>
  <si>
    <t>sztuka              
egzemplarz</t>
  </si>
  <si>
    <t>Ekologiczny chów bydła mięsnego sposobnością zwiększenia dochodów gospodarstw rolnych</t>
  </si>
  <si>
    <t xml:space="preserve">Organizacja wyjazdu studyjnego pn. „Ekologiczny chów bydła mięsnego sposobnością zwiększenia dochodów gospodarstw rolnych” </t>
  </si>
  <si>
    <t>Bielinianie - ludzie z potencjałem! Rozwój mieszkańców obszarów wiejskich w oparciu o inicjatywy społeczne, integrację oraz  lokalne produkty tradycyjne</t>
  </si>
  <si>
    <t>Przygotowanie świętokrzyskich LGD do wdrażania LSR 2023 - 2027</t>
  </si>
  <si>
    <t>Przeprowadzenie 4 sesji warsztatów dla LGD województwa świętokrzyskiego poświęconych przygotowaniu systemu wdrażania LSR na lata 2023 - 2027.</t>
  </si>
  <si>
    <t>Przeprowadzenie konferencji  i wyjazdu studyjnego dla 175 uczestników nt. "Zielona transformacja na obszarach wiejskich"</t>
  </si>
  <si>
    <t>Liczba konferencji/kongresów
Liczba uczestników konferencji/kongresów</t>
  </si>
  <si>
    <t>Organizacja Konferencji o tematyce sadowniczej</t>
  </si>
  <si>
    <t>Skuteczna komunikacja marketingowa i promocja obszarów wiejskich na Sandomierskim Szlaku Jabłkowym</t>
  </si>
  <si>
    <t xml:space="preserve">Cel główny projektu jest wsparcie praktycznej wiedzy i umiejętności z zakresu komunikacji marketingowej podmiotów reprezentujących produkty i marki turystyczne Sandomierskiego Szlaku turystycznego.
Cele szczegółowe projektu to m.in. przekazanie praktycznej wiedzy z zakresu nowoczesnego marketingu usług turystycznych na obszarach wiejskich w oparciu o internet i media społecznościowe, przekazanie praktycznej wiedzy oraz umiejętności z zakresu tworzenia angażujących tekstów promocyjnych i informacyjnych zgodnych z zasadami języka polskiego oraz marketingu turystycznego, przekazanie praktycznej wiedzy oraz umiejętności z zakresu fotografowania, tworzenia video oraz grafiki komputerowej do wykorzystania w mediach społecznościowych. </t>
  </si>
  <si>
    <t>Organizacja cyklu 3 spotkań z zakresu komunikacji marketingowej podmiotów reprezentujących produkty i marki turystyczne Sandomierskiego Szlaku turystycznego.</t>
  </si>
  <si>
    <t>Organizacja szkolenia wpn. "Produkty lokalne i tradycyjne wysokiej jakości szansą na rozwój przedsiębiorczości inspirowanej dziedzictwem".</t>
  </si>
  <si>
    <t>Zrównoważony rozwój obszarów wiejskich województwa Świętokrzyskiego dzięki lokalnym producentom żywności wysokiej jakości</t>
  </si>
  <si>
    <t>Celem operacji jest powstanie publikacji nt. "Zrównoważony rozwój obszarów wiejskich województwa Świętokrzyskiego dzięki lokalnym producentom żywności wysokiej jakości".</t>
  </si>
  <si>
    <t>Przetwórstwo produktów rolnych i sprzedaż bezpośrednia szansą na zwiększenie dochodów w gospodarstwie</t>
  </si>
  <si>
    <t xml:space="preserve">Celem operacji jest wzrost wiedzy wśród 40 mieszkańców obszarów wiejskich z terenów województwa świętokrzyskiego na temat przetwórstwa i sprzedaży bezpośredniej rolników ze świętokrzyskich gospodarstw. Działania te wpisują się w cele KSOW, szczególnie Cel 1. Zwiększenie udziału zainteresowanych stron we wdrażaniu inicjatyw na rzecz rozwoju obszarów wiejskich. Jednocześnie realizacja operacji zachęci do działania i pozwoli na wykorzystanie potencjału tkwiącego w mieszkańcach wsi w nadchodzącej przyszłości.    </t>
  </si>
  <si>
    <t xml:space="preserve">Organizacja wyjazdu studyjnego pn. „Przetwórstwo produktów rolnych i sprzedaż bezpośrednia szansą na zwiększenie dochodów w gospodarstwie” </t>
  </si>
  <si>
    <t>Przeprowadzenie konferencji  i wyjazdu studyjnego dla 50 uczestników nt. " Przyzagrodowego chowu gęsi kieleckiej sposobem na rozwój przedsiębiorczości na obszarach wiejskich"</t>
  </si>
  <si>
    <t>1. Liczba krajowych  wyjazdów studyjnych/
Uczestnicy Liczba uczestników krajowych wyjazdów studyjnych                                                                                                                                                                                                                                                                                                                                                                                                                                                                                                                                                                                                                                                                                                                                                                                                                                                                                                                                     2. Liczna konferencji/Kongresów/liczba 
uczestników konferencji/kongresów</t>
  </si>
  <si>
    <t>Przeprowadzenie konferencji  i wyjazdu studyjnego dla 40 uczestników nt. " Truskawka bielińska - szansą na zwiększenie  dochodowości gospodarstw rolnych"</t>
  </si>
  <si>
    <t>Poznanie dobrych praktyk w zakresie produkcji i sprzedaży produktów lokalnych na terenie LGD Tygiel Doliny Bugu</t>
  </si>
  <si>
    <t xml:space="preserve">Organizacja wyjazdu studyjnego pn. „Poznanie dobrych praktyk w zakresie produkcji i sprzedaży produktów lokalnych na terenie LGD Tygiel Doliny Bugu” </t>
  </si>
  <si>
    <t>EtnoMałopolska - 3 dniowe warsztaty szkoleniowe dla przedstawicielek Kół Gospodyń Wiejskich z Województwa Małopolskiego - strażniczek dziedzictwa kulinarnego regionu</t>
  </si>
  <si>
    <t>Koła Gospodyń Wiejskich</t>
  </si>
  <si>
    <t>Organizacja stoiska dla producentów produktów regionalnych, tradycyjnych, ekologicznych z Województwa Małopolskiego podczas Targów Smaki Regionów 2023 w Poznaniu</t>
  </si>
  <si>
    <t>Profesjonalne sołtyski i sołtysi działają lokalnie - spotkanie dla Sołtysów i Członków Rad Sołeckich z Województwa Małopolskiego</t>
  </si>
  <si>
    <t>Operacja będzie polegała na zorganizowaniu dwudniowego szkolenia dla 150 Sołtysów i Członków Rad Sołeckich z Województwa Małopolskiego w ramach Akademii Małopolskiego Sołtysa pn. Profesjonalne sołtyski i sołtysi działają lokalnie.</t>
  </si>
  <si>
    <t>Przeprowadzenie jednego szkolenia skierowanego do Sołtysów.</t>
  </si>
  <si>
    <t>Sołtysi</t>
  </si>
  <si>
    <t>Włączanie społeczności lokalnej w poprawę jakości życia i stanu dziedzictwa kulturowego Podbabiogórza - dzięki promocji lokalnych produktów społeczność Podbabiogórza przyczyni się do wzmocnienia dorobku kulturowego, zostanie wypromowana działalność twórców ludowych, ich pasje, zaangażowanie w kultywowanie sztuki i rzemiosła ludowego.</t>
  </si>
  <si>
    <t>Przeprowadzenie jednego konkursu w 8 kategoriach (zabawkarstwo, bibułkarstwo, rzeźba, haft, koronkarstwo, galanteria drewniana   wyroby z wykliny, wyroby z łuby, plecionkarstwo, wyroby z siana, malarstwo) dla mieszkańców 9 gmin z obszaru LGD Podbabiogórze.</t>
  </si>
  <si>
    <t>Osoby w różnym wieku od dzieci i młodzieży, w szczególności osoby do 35 roku życia mieszkające na obszarach wiejskich oraz starsze z terenu powiatu suskiego</t>
  </si>
  <si>
    <t>Konkurs "Kultura i Folklor Podbabiogórza"</t>
  </si>
  <si>
    <t>Przeprowadzenie jednego konkursu dla zespołów regionalnych działających na obszarze Lokalnej Grupy Działania Podbabiogórze prezentujących folklor Podbabiogórza</t>
  </si>
  <si>
    <t>Zespoły regionalne w szczególności osoby do 35 roku życia mieszkające na obszarach wiejskich działające na obszarze Stowarzyszenia Lokalnej Grupy Działania "Podbabiogórze" tj. z terenu 9 gmin Podbabiogórza</t>
  </si>
  <si>
    <t>200</t>
  </si>
  <si>
    <t>Warsztaty dla uczniów szkół podstawowych pn. Małopolski Festiwal Bezpieczeństwa</t>
  </si>
  <si>
    <t>Celem operacji jest zwrócenie uwagi na to, jak ważne jest zachowanie szczególnej ostrożności oraz przestrzeganie przepisów ruchu drogowego oraz dążenie do minimalizacji liczby zdarzeń zagrażających życiu i zdrowiu ludzi.</t>
  </si>
  <si>
    <t>Organizacja warsztatów dla dzieci i młodzieży - uczniów szkół podstawowych pn. Małopolski Festiwal Bezpieczeństwa. Całodzienna impreza zorganizowana na obszarach wiejskich Województwa Małopolskiego, koniecznie przy miasteczku ruchu drogowego.</t>
  </si>
  <si>
    <t>Uczniowie szkół podstawowych z terenów wiejskich Województwa Małopolskiego oraz członkowie lokalnej społeczności (seniorzy)</t>
  </si>
  <si>
    <t>Woda - źródło życia w rolnictwie</t>
  </si>
  <si>
    <t>rolnicy prowadzący własne gospodarstwa rolne na terenach województwa małopolskiego</t>
  </si>
  <si>
    <t>Carving - dekoracje z owoców i warzyw - warsztaty dla Kół Gospodyń Wiejskich</t>
  </si>
  <si>
    <t>Zorganizowanie 6 warsztatów pt. "Carving - dekoracje z owoców i warzyw" dla Kół Gospodyń Wiejskich w 6 powiatach w Województwie Małopolskim</t>
  </si>
  <si>
    <t>przedstawicielki Kół Gospodyń Wiejskich z powiatów: tatrzański, nowotarski, limanowski, nowosądecki, gorlicki, tarnowski</t>
  </si>
  <si>
    <t>Torebki malowane - warsztaty dla kobiet wiejskich</t>
  </si>
  <si>
    <t>Podniesienie wiedzy, doskonalenie umiejętności oraz rozbudzenie potrzeby rozwoju twórczości artystyczno-regionalnej uczestników poprzez poznawanie sztuki i techniki malowania na tkaninie. Torebki są nieodłącznym elementem stroju zarówno regionalnego jak i codziennego.</t>
  </si>
  <si>
    <t>kobiety wiejskie w każdym wieku, pracujące zawodowo, pozostające bez zatrudnienia, członkinie KGW, przedstawicielki LGD</t>
  </si>
  <si>
    <t>Małe przetwórstwo i rolniczy handel detaliczny (RHD) - szansą dla małych gospodarstw</t>
  </si>
  <si>
    <t>3-dniowy wyjazd studyjny do gospodarstw z woj. łódzkiego prowadzących małe przetwórstwo oraz rolniczy handel detaliczny</t>
  </si>
  <si>
    <t>Zorganizowanie 3-dniowego wyjazdu studyjnego dla 50 osób, podczas którego uczestnicy poznają przykłady gospodarstw zajmujących się przetwórstwem produktów rolnych oraz sprzedażą produktów ze swojego gospodarstwa w ramach rolniczego handlu detalicznego</t>
  </si>
  <si>
    <t>rolnicy, właściciele gospodarstw rolnych zajmujący się przetwórstwem oraz zainteresowani poszerzeniem swojej działalności</t>
  </si>
  <si>
    <t>Wyjazd studyjny do gospodarstw rodzinnych Wielkopolski szansą rozwoju obszarów wiejskich oraz przeniesienia dobrych praktyk na teren Małopolski</t>
  </si>
  <si>
    <t>Zapoznanie się z funkcjonowaniem rolnictwa i sposobami gospodarowania w Wielkopolsce oraz wymiana wiedzy i doświadczeń. Nawiązanie kontaktów, podejmowanie współpracy agrobiznesowej, poszukiwanie nowych kierunków produkcji żywności oraz podejmowanie działań zmierzających do skracania łańcuchów dostaw</t>
  </si>
  <si>
    <t>Organizacja 3-dniowego wyjazdu studyjnego pn. "Wyjazd studyjny do gospodarstw rodzinnych Wielkopolski szansą rozwoju obszarów wiejskich oraz przeniesienia dobrych praktyk na teren Małopolski"</t>
  </si>
  <si>
    <t>rolnicy województwa małopolskiego, członkowie izb rolniczych i doradców rolniczych</t>
  </si>
  <si>
    <t>Wymiana doświadczeń podnoszących wiedzę w zakresie promocji produktów lokalnych - organizacja wyjazdu studyjnego</t>
  </si>
  <si>
    <t>Organizacja wyjazdu studyjnego dla 53 osób w zakresie wymiany doświadczeń podnoszących wiedzę w zakresie promocji produktów lokalnych dla przedstawiciela Partnera KSOW (Gmina Stryszów) oraz lokalnych liderów</t>
  </si>
  <si>
    <t>Przedstawiciele Partnera KSOW, stowarzyszeń i Kół Gospodyń Wiejskich z terenu gminy Stryszów</t>
  </si>
  <si>
    <t>Gmina Stryszów</t>
  </si>
  <si>
    <t>53</t>
  </si>
  <si>
    <t>Strażacy ochotnicy w służbie na rzecz swoich społeczności</t>
  </si>
  <si>
    <t xml:space="preserve">Celem operacji jest zapoznanie się z rozwiązaniami ochrony przeciwpożarowej, zagospodarowanie czasu dla dzieci i młodzieży na terenach wiejskich, nowe technologie oraz ich zastosowanie w ochronie przeciw pożarowej oraz w ratownictwie drogowym na terenach wiejskich. </t>
  </si>
  <si>
    <t>Rozwój potencjału kół gospodyń wiejskich w powiecie dąbrowskim</t>
  </si>
  <si>
    <t>Operacja polegać będzie na zorganizowaniu 3 warsztatów kulinarnych z potraw kuchni domowej przygotowanych w stylu tradycyjnym oraz nowoczesnym</t>
  </si>
  <si>
    <t>Organizacja trzech warsztatów dla kół gospodyń wiejskich i stowarzyszeń kobiet z powiatu dąbrowskiego.</t>
  </si>
  <si>
    <t>przedstawiciele kół gospodyń wiejskich i stowarzyszeń skupiających gospodynie wiejskie</t>
  </si>
  <si>
    <t>Stowarzyszenie Samorządów Powiatu Dąbrowskiego</t>
  </si>
  <si>
    <t>Serowarstwo szansą dla hodowców bydła ras rodzimych - edycja II</t>
  </si>
  <si>
    <t>Celem operacji jest przekazanie uczestnikom wiedzy i umiejętności niezbędnych do rozpoczęcia lub rozwinięcia produkcji i sprzedaży serów z mleka krów ras zachowawczych: polskiej czerwono-białej i polskiej czerwonej oraz pomoc w wypromowaniu wytworzonych produktów poprzez organizację wydarzenia promocyjnego.</t>
  </si>
  <si>
    <t>Organizacja cyklu przedsięwzięć (3 edycje warsztatów z zakresu produkcji i sprzedaży serów z mleka krów ras zachowawczych, 1 edycja warsztatów "serowarstwo dla zaawansowanych" z zakresu produkcji serów pleśniowych i kwasowo-podpuszkowych z mleka krów ras zachowawczych, 1 wydarzenie promujące sery z mleka krów ras zachowawczych, podczas którego zostaną przeprowadzone 2 konkursy otwarte).</t>
  </si>
  <si>
    <t>* hodowcy bydła ras zachowawczych: rasy bydła polskiego czerwono-białego oraz polskiego czerwonego z terenu województwa małopolskiego,
* osoby zainteresowane produkcją serów z mleka krów rasy bydła polskiego czerwono-białego oraz polskiego czerwonego z terenu województwa małopolskiego
* osoby zainteresowane produkcją serów z mleka krów rasy bydła polskiego czerwono-białego oraz polskiego czerwonego z terenu województwa małopolskiego osoby, które już posiadają doświadczenie w produkcji z województwa małopolskiego</t>
  </si>
  <si>
    <t>Operacja będzie polegała na zorganizowaniu 3 dniowych warsztatów szkoleniowych dla członków Kół Gospodyń Wiejskich z Województwa Małopolskiego. Warsztaty poświęcone będą roli jaką w zakresie ochrony i promowania lokalnego dziedzictwa kulinarnego pełnią koła gospodyń wiejskich. Uczestniczki będą szukać odpowiedzi na pytanie: w jaki sposób najlepiej promować tradycję kulinarną i małopolską spuściznę by w ten sposób odkryć swoją rolę - role strażniczek dziedzictwa kulinarnego regionu.</t>
  </si>
  <si>
    <t>konsumenci, przykładających dużą uwagę do spożywania produktów i poszukujących tych, które mają ekologiczne pochodzenie czy też ich produkcja jest potwierdzona certyfikatami jakości</t>
  </si>
  <si>
    <t>Włączanie społeczności lokalnej w poprawę jakości życia i stanu dziedzictwa kulturowego Podbabiogórza - dzięki organizacji konkursu związanego z folklorem społeczność lokalna zostanie włączona w życie kulturalne. Jednocześnie zadanie ma wpłynąć na ochronę tradycji folkloru podbabiogórskiego, kultywowanie i poszanowanie dziedzictwa kulturowego Podbabiogórza.</t>
  </si>
  <si>
    <t>Przeprowadzenie na terenie województwa pilotażowej serii 8 szkoleń dla rolników. Zostanie przekazana informacja o konieczności retencjonowania wody w gospodarstwach rolnych oraz o możliwościach zapobiegania niekorzystnym zjawiskom związanym zarówno z niedoborem jak też  nadmiarem wody jako jednego z głównych czynników warunkujących możliwość prowadzenia prawidłowej produkcji rolnej.</t>
  </si>
  <si>
    <t>Organizacja 8 szkoleń dla 176 rolników z terenu województwa małopolskiego. Tematyka szkoleń obejmować będzie wiedzę z zakresu malej retencji wód w rolnictwie oraz sposobów zatrzymywania i zagospodarowania wód zgodnych z wymogami ekoschematów</t>
  </si>
  <si>
    <t>Przedstawicielki KGW uzyskają wiedzę, udoskonalą umiejętności oraz rozbudzą potrzebę tworzenia nowoczesnych dekoracji z owoców i warzyw. W praktyczny sposób zastosują zdobyte umiejętności w dekorowaniu stołów i potraw do konkursów potraw regionalnych oraz podczas targów, festynów, dożynek</t>
  </si>
  <si>
    <t>Przeprowadzenie 8 jednodniowych warsztatów artystycznych polegających na nauce techniki malowania tkanin (3 w powiecie wadowickim, 2 w powiecie oświęcimskim, 2 w powiecie suskim, 1 w powiecie krakowskim)</t>
  </si>
  <si>
    <t xml:space="preserve">Świętokrzyska Izba Rolnicza w Kielcach,
</t>
  </si>
  <si>
    <t>Świętokrzyska Sieć LGD</t>
  </si>
  <si>
    <t>LEAF MEDIA Kawalec Kulawik Sp. j.</t>
  </si>
  <si>
    <t>Stowarzyszenie GRUPA ODROLNIKA</t>
  </si>
  <si>
    <t>Razem</t>
  </si>
  <si>
    <t>1/51</t>
  </si>
  <si>
    <t>1/11</t>
  </si>
  <si>
    <t>1/7</t>
  </si>
  <si>
    <t xml:space="preserve">Operacja polega na organizacji konferencji dla członkiń Kół Gospodyń Wiejskich (KGW), kobiet aktywnie działających w ramach społeczności lokalnych oraz przedstawicieli stowarzyszeń i instytucji wspierających KGW działających na obszarach wiejskich z województwa lubuskiego. </t>
  </si>
  <si>
    <t>5/75                                 1/150                              1/6</t>
  </si>
  <si>
    <t>1/31</t>
  </si>
  <si>
    <t>1/77</t>
  </si>
  <si>
    <r>
      <t>Operacja będzie polegała na zorganizowaniu stoiska (wyspy) podczas Targów Smaki Regionów w Poznaniu o powierzchni 120 m</t>
    </r>
    <r>
      <rPr>
        <vertAlign val="superscript"/>
        <sz val="11"/>
        <rFont val="Calibri"/>
        <family val="2"/>
        <charset val="238"/>
        <scheme val="minor"/>
      </rPr>
      <t>2</t>
    </r>
    <r>
      <rPr>
        <sz val="11"/>
        <rFont val="Calibri"/>
        <family val="2"/>
        <charset val="238"/>
        <scheme val="minor"/>
      </rPr>
      <t>, dla przedstawicieli 12 producentów produktów regionalnych, tradycyjnych, ekologicznych z Małopolski.</t>
    </r>
  </si>
  <si>
    <r>
      <t>Zorganizowane zostanie stoisko (wyspy) podczas Targów Smaki Regionów w Poznaniu o powierzchni 120 m</t>
    </r>
    <r>
      <rPr>
        <vertAlign val="superscript"/>
        <sz val="11"/>
        <rFont val="Calibri"/>
        <family val="2"/>
        <charset val="238"/>
        <scheme val="minor"/>
      </rPr>
      <t>2</t>
    </r>
    <r>
      <rPr>
        <sz val="11"/>
        <rFont val="Calibri"/>
        <family val="2"/>
        <charset val="238"/>
        <scheme val="minor"/>
      </rPr>
      <t>, dla przedstawicieli 12 producentów produktów regionalnych, tradycyjnych, ekologicznych z Małopolski. Wystawcą zostanie zapewnione stoisko z pełnym wyposażeniem, karty wstępu, karty parkingowe oraz noclegi.</t>
    </r>
  </si>
  <si>
    <t xml:space="preserve">Razem </t>
  </si>
  <si>
    <t xml:space="preserve"> 22.</t>
  </si>
  <si>
    <t>Mistrzowie Pola - południe</t>
  </si>
  <si>
    <t xml:space="preserve">Celem projektu jest upowszechnienie praktycznej wiedzy dotyczącej najbardziej aktualnych tematów. Między innymi:
 uprawa w trudnych warunkach: słaba gleba, susza, wahania temperatur, utrzymanie azotu w glebie, praktyczne zalecenia dotyczące upraw, czynniki agrotechniczne i dobór odmian, praktyczna prezentacja rozwiązań stosowanych nagospodarstwie. (Prezentacja lepszych wyników, osiągniętych za pomocą nowoczesnych technologii). Polowa prezentacją maszyn rolniczych, pozwalająca na dokonanie przemyślanego zakupu maszyn rolniczych, wydajność których będzie najbardziej dopasowana do zapotrzebowania rolnika. Możliwość zapoznania się z różnymi odmianami kukurydzy na ziarno. Każda odmiana ma swoją unikalną charakterystykę – od wyboru odpowiedniej odmiany zależy jakość produktu końcowego. Tyle praktycznej wiedzy zdobytej bezpośrednio na gospodarstwie jest najbardziej efektywnym narzędziem do rozwoju. W krótkim czasie, wdrożenie nowego doświadczenia na swoich gospodarstwach przełoży się nie tylko na wyniki finansowe dla właściciela gospodarstwa, a również wpłynie na poprawę sytuacji gospodarczej całego kraju.
</t>
  </si>
  <si>
    <t>Operacja polega na organizacji praktycznego wydarzenia-szkolenia dla rolników produkujących zboża oraz kukurydzę na ziarno, aby rolnicy bezpośrednio na gospodarstwie mogli zobaczyć różne stosowane technologie stosowane na polu oraz różne metody zarządzania gospodarstwem</t>
  </si>
  <si>
    <t xml:space="preserve">Grupą docelową rolnicy uprawiające kukurydzę na ziarno, zboża z województwa opolskiego, śląskiego, dolnośląskiego, którzy chcą poprawić efektywność swojego gospodarstwa dzięki zdobytej wiedzy. Oprócz tego, uczestnikami szkolenia będą przedstawiciele firm branżowych, Ośrodków Doradztwa Rolniczego, Izb Rolniczych oraz eksperci działające w danej branży. </t>
  </si>
  <si>
    <t>InConventus Group Sp. z o.o.</t>
  </si>
  <si>
    <t xml:space="preserve"> 23.</t>
  </si>
  <si>
    <t>Opolskie smaki na dużym ekranie</t>
  </si>
  <si>
    <t xml:space="preserve">Celem operacji jest kontynuacja podjętych na przestrzeni lat licznych działań na rzecz rozwoju 
i promocji Szlaku Kulinarnego Województwa Opolskiego „Opolski Bifyj”. W ramach operacji zrealizowana zostanie kompleksowa czterotygodniowa kampania promocyjna, polegająca na emisji 30 sekundowego, atrakcyjnego spotu promującego Szlak Kulinarny „Opolski Bifyj”, promującego produkty i dania wytworzone przez restauratorów zrzeszonych w Szlaku Kulinarnym na bazie produktów regionalnych, lokalnych i tradycyjnych. Spoty będą wyświetlane przed wszystkimi seansami w ogólnopolskiej sieci kinowej w trzech województwach: w 3 kinach 
w województwie opolskim, w 2 kinach w województwie śląskim, w 2 kinach w województwie dolnośląskim.
</t>
  </si>
  <si>
    <t xml:space="preserve">Operacja polegać będzie na szeroko rozumianej promocji jedynego w regionie Szlaku Kulinarnego Województwa Opolskiego „Opolski Bifyj”, a co za tym idzie, promocji tradycji, produktów regionalnych i lokalnych oraz dziedzictwa kulinarnego. Zadanie obejmować będzie dwie formy realizacji operacji:
Kampania kinowa, na którą składać się będą dwa działania:
- Czterotygodniowa kampania spotu promocyjnego, polegająca na emisji 30 sekundowego, atrakcyjnego spotu promującego Szlak Kulinarny „Opolski Bifyj” oraz produkty/dania wytworzone z produktów regionalnych, lokalnych i tradycyjnych, przed wszystkimi seansami w ogólnopolskiej sieci kinowej w trzech województwach: w 3 kinach w województwie opolskim, w 2 kinach w województwie śląskim, w 2 kinach w województwie dolnośląskim;
- Konwersja spotu do formatu kinowego - dostosowanie istniejącego spotu promującego do potrzeb i wymogów kinowych (konwersja spotu do formatu kinowego DCP) wraz z dodaniem elementów promocyjnych i informacyjnych o finansowaniu kampanii ze środków Europejskiego Funduszu Rolnego na rzecz Rozwoju Obszarów Wiejskich: Europa inwestująca w obszary wiejskie.
Stoisko wystawiennicze - w jednym z kin sieci Helios w województwie opolskim, przed emisją pierwszego spotu promocyjnego. Ta operacja wiązać się będzie z zakupem produktów regionalnych, lokalnych i tradycyjnych na cele promocji operacji, organizacją atrakcyjnego stoiska, połączoną z degustacją i promocją produktów regionalnych, lokalnych i tradycyjnych wraz z pokazem kulinarnym.
</t>
  </si>
  <si>
    <t xml:space="preserve">Grupą docelową operacji będą:
- mieszkańcy trzech województw: opolskiego, śląskiego i dolnośląskiego, w każdej grupie wiekowej – bez ograniczeń (klienci odwiedzający kina i uczestniczący w seansach kinowych 7 kin (ogólnopolskiej sieci kinowej)
</t>
  </si>
  <si>
    <t>Kampania kinowa</t>
  </si>
  <si>
    <t>Rolnicy, właściciele gospodarstw pasiecznych, przedstawiciele świata nauki, studenci i uczniowie (powyżej 18 roku życia), mieszkańcy obszarów wiejskich oraz inne osoby zainteresowane wdrażaniem innowacji w rolnictwie i na obszarach wiejskich województwa dolnośląskiego.</t>
  </si>
  <si>
    <t xml:space="preserve">Województwo dolnośląskie:
- producenci lokalni: 10 przedsiębiorców z obszaru Stowarzyszenia Lokalna Grupa Działania “Szlakiem Granitu”, w tym producenci wyrobów spożywczych i trwałych, takich jak dekoracje z granitu. 
- odbiorcy folderu: 100 osób zainteresowanych tematem i posługujących się językiem polskim,
- odbiorcy audycji: łączenie 20 000 osób, słuchaczy lokalnej stacji radiowej,
- odbiorcy spotu: łącznie 1605 osób śledzących profile Stowarzyszenia Lokalna Grupa Działania “Szlakiem Granitu” w mediach społecznościowych;
województwo wielkopolskie:
- odbiorcy folderu: 200 osób zainteresowanych tematem i posługujących się językiem polskim.
</t>
  </si>
  <si>
    <t>członkowie Stowarzyszenia EKOŁAN,  rolnicy ekologiczni i konwencjonalni zainteresowani systemem rolnictwa ekologicznego; przetwórcy oraz przedstawiciele instytucji wspierających rolnictwo ekologiczne</t>
  </si>
  <si>
    <t xml:space="preserve">Celem operacja jest poznanie nowych form (możliwości) dodatkowej działalności zarobkowej  na terenach wiejskich oraz prezentacja dobrych praktyk związanych z małym przetwórstwem na wsi.   Wyjazd ma na celu poznanie  sposobu organizacji i działania inkubatora kuchennego oraz zachęcenie uczestników do korzystania z inkubatorów  przetwórstwa lokalnego. </t>
  </si>
  <si>
    <t xml:space="preserve">Celem operacji jest przeszkolenie, upowszechnienie wiedzy oraz prezentacja dobrych praktyk z zakresu kreowania oferty, integracji i wspólnej promocji obiektów turystyki kulinarnej na obszarach wiejskich. Operacja służy również wyłonieniu 15 podmiotów stanowiących przykłady dobrych praktyk w zakresie prowadzenia działał ości turystycznej na obszarach wiejskich. </t>
  </si>
  <si>
    <t>Konkurs na najlepsze gospodarstwo ekologiczne w województwie lubuskim w 2022 r.</t>
  </si>
  <si>
    <t xml:space="preserve">Celem operacji jest wymiana wiedzy pomiędzy podmiotami uczestniczącymi w rozwoju obszarów wiejskich, zwiększenie intensywności współpracy i integracji oraz poznanie dobrych praktyk wypracowanych przez partnerów projektu szczególnie w temacie rozwoju wsi oraz rozwoju lokalnej społeczności. </t>
  </si>
  <si>
    <t xml:space="preserve">Mieszkańcy województwa lubuskiego, w tym m.in. szkoły, koła gospodyń wiejskich, sołectwa, gospodarstwa agroturystyczne, działkowcy, osoby fizyczne, przedsiębiorstwa, organizacji i instytucie mających siedzibę na terenie województwa lubuskiego. </t>
  </si>
  <si>
    <t>Operacja będzie polegała na przeprowadzeniu szkolenia dla 50 pszczelarzy z województwa lubuskiego w zakresie poprawy warunków higienicznych w rodzinach pszczelich. Nabyta wiedza przez pszczelarzy i zastosowana w praktyce czyli we własnych pasiekach wpłynie w szczególności na poprawę zdrowotności i rozwój rodzin pszczelich, poprawę jakości i ilości pozyskiwanych produktów pszczelich a także ułatwi organizację prac pasiecznych.</t>
  </si>
  <si>
    <t xml:space="preserve">Celem operacji jest poprawa sytuacji rolnika w łańcuchu dostaw – wymiana i upowszechnianie wiedzy i doświadczeń
Uczestnicy projektu mają zdobyć wiedzę, jak efektywnie zarządzać swoim przedsięwzięciem, jakie stosować rozwiązania marketingowe, mają poznać najlepsze wzorce, które będą mogli wdrożyć w dowolnym stopniu również w prowadzonej przez siebie działalności. Projekt obejmie swoim zasięgiem obszary wiejskie województwa Małopolskiego.
</t>
  </si>
  <si>
    <t xml:space="preserve">Operacja będzie polegała na opracowaniu koncepcji, scenariusza oraz wyprodukowaniu dwóch spotów promocyjnych o długości 120 sekund każdy, poświęconych operacjom zrealizowanym na terenie Lokalnej Grupy Działania "Podkowa" ze środków PROW 2014-2020. </t>
  </si>
  <si>
    <t>Członkowie LGD, przedstawiciele Kół Gospodyń Wiejskich, lokalne stowarzyszenia, rolnicy, przedsiębiorcy i mieszkańcy zainteresowani tematyką wizyty.</t>
  </si>
  <si>
    <t xml:space="preserve">Celem wydarzenia jest promocja produktów regionalnych oraz ułatwienie kontaktów i wymiany doświadczeń pomiędzy producentami oraz przybliżenie uczestnikom kuchni regionalnej oraz umożliwienie uzyskania umiejętności praktycznych na temat przygotowania dań regionalnych. 
</t>
  </si>
  <si>
    <t xml:space="preserve">Celem operacji jest upowszechnianie wiedzy na temat zasad tworzenia 
i działalności kół gospodyń wiejskich oraz możliwościami finansowania  ich działalności. Uczestnicy projektu zdobędą wiedzę  praktyczną i teoretyczną na temat carvingu oraz nabędą wiedzę i umiejętności na temat możliwości promocji własnej działalności.  </t>
  </si>
  <si>
    <t>Mieszkańcy obszarów wiejskich województwa łódzkiego - przedstawiciele kół gospodyń wiejskich</t>
  </si>
  <si>
    <t xml:space="preserve">Celem operacji jest upowszechnienie wiedzy teoretycznej oraz praktycznej na temat możliwości uzyskania alternatywnego źródła  dochodu, jakim jest wprowadzenie przetwórstwa żywności do swojego gospodarstwa i sprzedaż wytworzonej żywności bezpośrednio konsumentowi. </t>
  </si>
  <si>
    <t>Operacja polega na przeprowadzeniu 18 szkoleń z warsztatami skierowanych do mieszkańców obszarów wiejskich oraz uczniów szkół średnich i wyższych rolniczych z województwa łódzkiego celem zdobycia nowej wiedzy i umiejętności z tematów objętych operacją.</t>
  </si>
  <si>
    <t>Mieszkańcy obszarów wiejskich województwa łódzkiego - osoby posiadające gospodarstwa rolne oraz młodzież</t>
  </si>
  <si>
    <t>Dobre praktyki i zasady zrównoważonej współpracy podmiotów w sektorze rolnym sposobem na poprawę jakości, opłacalności i rozpoznawalności produktu "od rolnika" - szkolenia z zakresu systemów jakości, żywności, nawiązywania współpracy, nowoczesnych metod marketingu</t>
  </si>
  <si>
    <t>W ramach operacji zostanie zorganizowany wyjazd studyjny krajowy do szkoły ginących zawodów, która znajduje się wDomu Ludowym w Bukowinie Tatrzańskiej. Będą również przeprowadzone warsztaty: zielarski związany z zastosowaniem ziół oraz z zakresu tworzenia makram. Podczas imprezy plenerowej w dn. 26.08.2023 r. zaplanowane jest przeprowadzenie konkursów: na najładniejszy produkt z bibuły, "Uplecione ze sznurków" oraz "Niezłe ziółko - konkurs na potrawę z ziołem"</t>
  </si>
  <si>
    <t>Celem operacji jest spotkanie przedstawicieli Partnera KSOW, organizacji pozarządowych i Kół Gospodyń Wiejskich z terenu Gminy Stryszów oraz Lokalnej Grupy Działania Kraina Wokół Lublina, zaczerpnięcie inspiracji w oparciu o przykłady dobrych praktyk w zakresie promocji lokalnych produktów. Wykorzystanie zdobytej wiedzy i wzbogacenie oferty promocyjnej gminy Stryszów poprzez wydanie folderu pn. "Skarby Ziemi Stryszowskiej" promującego produkty lokalne.</t>
  </si>
  <si>
    <t xml:space="preserve">liczba stoisk wystawienniczych </t>
  </si>
  <si>
    <t>kampania kinowa</t>
  </si>
  <si>
    <t>mieszkańcy województwa podkarpackiego zainteresowani tematem</t>
  </si>
  <si>
    <t xml:space="preserve">Celem operacji jest organizacja wizyty studyjnej na terenie działania LGD Partnerstwo Ducha Gór, wspierającej wymianę doświadczeń w temacie strategicznego planowania rozwoju lokalnego z uwzględnieniem potencjału regionalnego, przyrodniczego i turystycznego obszaru wiejskiego oraz planowania rozwoju przedsiębiorczości na obszarach wiejskich </t>
  </si>
  <si>
    <t>Lokalna Grupa działania Nasze Bieszczady, Lokalna Grupa Działania "Ziemia Przemyska"</t>
  </si>
  <si>
    <t>osoby zainteresowane zdobyciem wiedzy w zakresie bioróżnorodności</t>
  </si>
  <si>
    <t>wyjazd studyjny/konkurs/konferencja</t>
  </si>
  <si>
    <t>liczba wyjazdów studyjnych/liczba uczestników wyjazdów/liczba konferencji/liczba uczestników konferencji/liczba konkursów/liczba uczestników konkursu</t>
  </si>
  <si>
    <t xml:space="preserve">Celem operacji będzie zdobycie wiedzy i promocja zorganizowanych form gospodarowania w oparciu o przykłady wspólnych inwestycji w ramach  Grup Producentów działających w innych regionach kraju. </t>
  </si>
  <si>
    <t>Przedmiotem operacji będzie poszerzenie wiedzy i pokazanie dobrych praktyk w trakcie trwania czterodniowego wyjazdu studyjnego do działających na terenie województw dolnośląskiego sześciu Grup Producentów Rolnych. Tematyka wizyt obejmować będzie prezentację działalności grup producenckich obejmujących sześć różnych profili pod kątem produkcyjnym, w tym zasad funkcjonowania tychże grup i wspólnych inwestycji.</t>
  </si>
  <si>
    <t>Podkarpacki Ośrodek Doradztwa Rolniczego z siedzibą w Boguchwale</t>
  </si>
  <si>
    <t>Operacja będzie polegała na zorganizowaniu warsztatów połączonych z wyjazdem studyjnym dla seniorów, które zmotywują do działania, zaktywizują oraz zapobiegną wykluczeniu społecznemu, dzięki którym wzrośnie ich aktywność w życiu społecznym i publicznym, a tym samym zachęci do  podejmowania ciekawych inicjatyw.  Uczestnicy zdobędą również wiedzę z zakresu zdrowego żywienia i dbania o zdrowie i swoje bezpieczeństwo, co będzie mieć wpływ na zmniejszenie osamotnienia i izolacji społecznej.</t>
  </si>
  <si>
    <t xml:space="preserve">Celem operacji będzie popularyzacja i upowszechnianie  rękodzieła artystycznego wśród mieszkańców gminy Świlcza.  Zajęcia te zaprojektowane zostały w ten sposób, by pozwoliły rozwijać zdolności i zainteresowania poprzez twórczą aktywność, doskonalenie pozytywnego poczucia własnej wartości oraz aktywne wspólne zajęcia. Poprzez warsztaty uczestnicy stworzą efektowne prace. Celem szczegółowym projektu jest rozwijanie kompetencji interpersonalnych, budowanie wiary we własne możliwości, wzmocnienie poczucia własnej wartości, włączenie się w życie społeczne wsi.
</t>
  </si>
  <si>
    <t xml:space="preserve">Operacja będzie polegała na przeprowadzenie cyklu kreatywnych warsztatów dla 24 osób dorosłych, mieszkańców gminy Świlcza. Szkolenie zostanie przeprowadzone w 2 grupach 12 osobowych. Podczas zajęć uczestnicy będą mieli możliwość nabyć wiedzę, umiejętność i doświadczenie  w zakresie technik wykorzystywanych do tworzenia makramy. Grupa będzie miała możliwość uczestniczyć nie tylko w wykładach, ale również w zajęciach praktycznych. </t>
  </si>
  <si>
    <t>Aby zidentyfikować najlepsze praktyki w rolnictwie ekologicznym  w ramach operacji przeprowadzony zostanie konkurs na najlepsze gospodarstwo ekologiczne w województwie podkarpackim w 2023 r.</t>
  </si>
  <si>
    <t>liczba konkursów/ liczba uczestników konkursu</t>
  </si>
  <si>
    <t>Operacja polegała będzie na przeprowadzeniu VI Powiatowego Konkursu na Tradycyjny Produkt Kulinarny Powiatu Niżańskiego oraz Powiatowego Konkursu na Tradycyjny Wieniec Powiatu Niżańskiego. 
Działania te podejmowane są po to, aby była coraz większa rozpoznawalność i jak najszerzej znane były produkty Powiatu Niżańskiego oraz by wciąż żyły tradycje wyplatania wieńców dożynkowych i aby były przekazywane młodemu pokoleniu.</t>
  </si>
  <si>
    <t>Liczba konkursów/ liczba uczestników konkursów</t>
  </si>
  <si>
    <t>Celem operacji będzie ochrona dziedzictwa kulturowego województwa podkarpackiego,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i innych osób wyłączonych społecznie. Ponadto celem będzie również upowszechnianie starych, regionalnych przepisów kulinarnych oraz zachowanie od zapomnienia niepowtarzalnych smaków produktów lokalnych.</t>
  </si>
  <si>
    <t>Operacja polegać będzie na organizacji dwóch konkursów w warunkach plenerowych: Wojewódzkiego Konkursu Kapel Ludowych oraz konkursu kulinarnego na Najlepszy Produkt Podkarpacki „Potrawa Roku”. Przedmiotem operacji będzie popularyzowanie muzyki ludowej, która ma związek z codziennym życiem ludzi. Obecnie muzyka ludowa przetrwała jedynie na wsi dzięki zespołom i kapelom kudowym kontynuującym tradycyjne muzykowanie. Realizowana operacja wpłynie równie na ocalenie od zapomnienia dziedzictwa kulinarnego bogatego w smaczne i zdrowe potrawy, które przetrwały do dziś. Zainteresowanie uczestników dziedzictwem kulturowym i kulinarnym  to szansa na przetrwanie tradycyjnej kultury polskiej wsi w jej autentycznej żywej postaci.</t>
  </si>
  <si>
    <t>"Tradycje dożynkowe ciągle żywe. Gminny konkurs wieńca dożynkowego"</t>
  </si>
  <si>
    <t>Operacja polegać będzie na zorganizowaniu konkursu "Na najpiękniejszy wieniec dożynkowy" w dwóch kategoriach: wieniec tradycyjny i wieniec współczesny. Poprzez tę operację kultywowana będzie tradycja związana z obrzędami i zwyczajami ludowymi naszych przodków oraz popularyzowana będzie wiedza o kulturze wyplatania wieńca i historii z tym związanej.</t>
  </si>
  <si>
    <t>Celem operacji będzie kultywowanie  dziedzictwa kulinarnego dawnych Kresów Rzeczypospolitej poprzez prezentację, przypomnienie i zapoznanie jak największej liczby odbiorców z tradycyjnymi recepturami i potrawami kuchni kresowej. Ponadto organizowany konkurs będzie miał na celu również promocję lokalnych, zdrowych, ekologicznych produktów oraz zwiększenie ich wykorzystania w produkcji żywności, co może mieć znaczenie w rozwoju gospodarczym i turystycznym obszarów wiejskich oraz wpłynie na wzrost aktywności lokalnej społeczności.</t>
  </si>
  <si>
    <t>Koła Gospodyń wiejskich z terenu Podkarpacia i Lubelszczyzny. Odbiorcami projektu a zarazem odwiedzającymi stoiska konkursowe będą producenci żywności, rolnicy, przetwórcy, potencjalni nabywcy, właściciele restauracji i gospodarstw agroturystycznych.</t>
  </si>
  <si>
    <t>Przeszkolenie grupy docelowej operacji nt. kreatywnej przedsiębiorczości na obszarach wiejskich podczas 12 webinariów.</t>
  </si>
  <si>
    <t>Grupę docelową operacji będą producenci serów, ich domownicy, osoby zainteresowane serowarstwem oraz doradcy rolni z terenu województwa śląskiego</t>
  </si>
  <si>
    <t>Liczba stoisk wystawienniczych na targach; Szacowana liczba odwiedzających stoiska wystawiennicze na targach</t>
  </si>
  <si>
    <t>a) Liczba stoisk wystawienniczych na targach; Szacowana liczba odwiedzających stoiska wystawiennicze na targach - Targi Turystyki Weekendowej                                                    b) Liczba stoisk wystawienniczych na targach; Szacowana liczba odwiedzających stoiska wystawiennicze na targach - Krajowa Wystawa Zwierząt</t>
  </si>
  <si>
    <t>Operacja polega na zorganizowaniu szkolenia dla zagród edukacyjnych, członków stowarzyszenia Gospodarstw Edukacyjnych Województwa Śląskiego, członków LGD, doradców rolniczych, osób zainteresowanych założeniem zagrody edukacyjnej z woj. śląskiego nt. aktywizacji grupy ze specjalnymi potrzebami na przykładzie zagrody edukacyjnej.</t>
  </si>
  <si>
    <t>Operacja będzie polegała na przeprowadzeniu szkoleń on-line z zakresu apiterapii i produkcji miodów pitnych we własnym zakresie, dla 100 osób, zamieszkujących na terenach wiejskich województw: śląskiego i łódzkiego, wraz z przekazaniem dla ww. osób kalendarza pszczelarskiego na rok 2024.</t>
  </si>
  <si>
    <t>Podniesienie kompetencji 12 Lokalnych Grup Działania województwa warmińsko-mazurskiego w zakresie inicjatywy LEADER w ramach Planu Strategicznego WPR na lata 2023-2027, rozwiązań technologicznych do zastosowania w pracach biurowych, integrowania ze środowiskiem lokalnych oraz współpracy sieciowej, a także wzmocnieniu roli 12 LGD w środowiskach lokalnych w  województwie warmińsko-mazurskim</t>
  </si>
  <si>
    <t>zdobycie nowych umiejętności i wiedzy z zakresu nowoczesnych narzędzi budowania strategii rynkowej za pomocą design thinking</t>
  </si>
  <si>
    <t>wymiana wiedzy i doświadczeń pomiędzy różnymi środowiskami uczestniczącymi w rozwoju obszarów wiejskich z zakresu funkcjonowania form działalności, stowarzyszeń, spółdzielni socjalnych i fundacji, promowaniu integracji i współpracy między nimi, a także zaktywizowania i zmotywowania uczestników do działalności społecznej na terenach ich zamieszkania</t>
  </si>
  <si>
    <t>organizacja jednodniowego wyjazdu studyjnego dla 25 osób połączona z warsztatami tematycznymi</t>
  </si>
  <si>
    <t>przedstawiciele organizacji typu stowarzyszenia, spółdzielnie socjalne, osoby zainteresowane działalnością prospołeczną, doradczy rolni, rolnicy, mieszkańcy obszarów wiejskich województwa warmińsko-mazurskiego</t>
  </si>
  <si>
    <t>organizacja jednodniowej konferencji dla 80 osób - rolników, przedsiębiorców, doradców, przedstawicieli instytucji otoczenia rolniczego oraz wydanie broszury informacyjno - promocyjnej w nakładzie 150 sztuk.</t>
  </si>
  <si>
    <t>rolnicy, mieszkańcy obszarów wiejskich, przedsiębiorcy branży okołorolniczej, pracownicy jednostek doradztwa rolniczego instytucji otoczenia rolniczego</t>
  </si>
  <si>
    <t>zapoznanie producentów rolnych i partnerów operacji z województwa warmińsko-mazurskiego z małopolskimi doświadczeniami i dobrymi praktykami w zakresie przedsiębiorczości na obszarach wiejskich, poprawy sytuacji producentów rolnych w łańcuchu dostaw żywności korzyści wynikających zew współpracy rolników oraz rozwoju pozarolniczych funkcji gospodarstw rolnych; zdobycie i wymiana wiedzy w ww. tematach pomiędzy rolnikami z północnej i południowej Polski, wymiana i upowszechnianie zdobytej wiedzy i doświadczeń przez uczestników operacji.</t>
  </si>
  <si>
    <t>zwiększenie zakresu wiedzy na temat dbałości o swoje otoczenie wśród mieszkańców wsi zgłoszonych do konkursu (wzrost wiedzy i świadomości na ten temat wpłynie na prawidłowo wykonane prace z zakresu działań ekologicznych, renowacji zgodnie z przepisami i poprawę mini infrastruktury wiejskiej), upowszechnienie wiedzy nt. możliwości wpływania na estetykę wsi przez jej mieszkańców, poprawa stanu ekologicznego estetycznego wsi zgłoszonych do konkursu</t>
  </si>
  <si>
    <t xml:space="preserve">Celem operacji jest przeszkolenie mieszkańców Powiatu Jarocińskiego w zakresie produktów lokalnych, ginących zawodów i lokalnego rękodzieła a także podniesienie jakości życia na wsi oraz poziomu aktywności wielopokoleniowej społeczności wiejskiej w Powiecie Jarocińskim poprzez organizację szkoleń, warsztatów i konkursów.
</t>
  </si>
  <si>
    <t>PermakulTURa - transfer i wymiana wiedzy na obszarach wiejskich</t>
  </si>
  <si>
    <t>Operacja polegać będzie na zorganizowaniu dwóch wyjazdów studyjnych. Pierwszy do "Kaczego Bagna -  Miejsca Inicjatyw Pozytywnych" Drugi wyjazd odbędzie się do "Anielskich Ogrodów" -  Edukacyjnego Ekologicznego Gospodarstwa Rolnego. Planuje się rozpowszechniać zdobytą wiedzę podczas  konferencji podsumowywującej oba wyjazdy.</t>
  </si>
  <si>
    <t>Grupę docelową zadania stanowić będą mieszkańcy z ośmiu gmin (45 osób) tj. . Z powiatu tureckiego: Brudzew, Kawęczyn, Dobra, Malanów, Przykona, Władysławów, Turek, z powiatu kolskiego - Kościelec. Pośród uczestników projektu znajdą się rolnicy oraz osoby młode tj. do 35 roku życia.</t>
  </si>
  <si>
    <t>Celem operacji jest zwiększenie udziału producentów regionalnej i tradycyjnej żywności w organizacji krótkiego łańcucha dostaw oraz przekazanie informacji uczestnikom targów w zakresie wielkopolskiej tradycji i dziedzictwa kulturowego wsi ze szczególnym uwzględnieniem produktów lokalnych.</t>
  </si>
  <si>
    <t xml:space="preserve">Grupą docelową  zadania stanowić będą producenci, rolnicy, KGW z województwa wielkopolskiego podejmujący lub rozwijający działalność w oparciu o produkt lokalny i tradycyjne metody wytwarzania, działający w ramach krótkich łańcuchów dostaw żywności. Formą realizacji operacji jest stoisko wystawiennicze na targach, dlatego uczestnikami operacji w dużej mierze będą również przedstawiciele instytucji prowadzących i wspierających realizację zadań na obszarach wiejskich. Kolejna grupą docelową będą doradcy rolniczy, pracownicy Wielkopolskiego Ośrodka Doradztwa Rolniczego. oraz konsumenci odwiedzający targi dnia 4 czerwca 2023 roku. </t>
  </si>
  <si>
    <t>Szacowana liczba odwiedzających stoiska wystawiennicze/punkty informacyjne na targach/imprezie plenerowej/wystawie</t>
  </si>
  <si>
    <t xml:space="preserve">Grupę docelową stanowić będzie 150 osób z  Gminy i Miasta Stawiszyn w tym: mieszkańcy, przedstawiciele jednostek samorządu terytorialnego, organizacji, stowarzyszeń, w tym również przedstawiciele zespołów biesiadnych i kół gospodyń wiejskich z terenu Powiatu Kaliskiego. </t>
  </si>
  <si>
    <t xml:space="preserve">Celem operacji jest kultywowanie tradycji i dziedzictwa kulturowego wsi poprzez wymianę i upowszechnianie wiedzy i doświadczeń dotyczących ginących zawodów, lokalnego rękodzieła i produktów lokalnych. Podczas wydarzenia różne grupy wiekowe lokalnej społeczności, wymienią się swoją wiedzą i doświadczeniem z zakresu kultywowania tradycji i dziedzictwa  kulturowego wsi Południowej Wielkopolski.  Realizacja operacji stanowić będzie doskonałą okazję  do zjednoczenia się różnych pokoleń mieszkańców wokół wspólnego celu jakim jest rozwój obszarów wiejskich - kultywowanie tradycji i dziedzictwa  kulturowego. </t>
  </si>
  <si>
    <t xml:space="preserve">Celem operacji jest przeprowadzenie planowanych badań mających na celu rozpoznanie kierunków rozwoju obszarów wiejskich województwa wielkopolskiego, na podstawie zidentyfikowanego potencjału rozwoju lokalnego. Ze szczególnym uwzględnieniem warunków: post COVID-19, kryzysu energetycznego i uchodźczego.   </t>
  </si>
  <si>
    <t xml:space="preserve">Operacja polegać będzie na zorganizowaniu wyjazdu studyjnego do Wisły, teren województwa śląskiego. Poprzez realizację operacji uczestnicy wyjazdu zapoznają się szczegółowo z ofertą odwiedzanych miejsc, jak również zyskają możliwość zadawania pytań, które pojawią się w trakcie prezentacji, przez co poszerzą swoja wiedzę. Dodatkowo uzyskają możliwość pozyskiwania wiedzy z zakresu organizacji zajęć przez instytucje reprezentowane przez indywidualnych beneficjentów projektu. Dla samorządu gminnego równoległą grupą beneficjentów są  właśnie instytucje życia społeczno – kulturalnego, gdyż przez nie odbywa się najczęściej wymiana wiedzy i doświadczeń. </t>
  </si>
  <si>
    <t>Operacja będzie polegać na organizacji trzech konferencji skierowanych do producentów rolnych w tym przede wszystkim producentów ogórków, pomidorów i soi. Konferencji towarzyszyć będą pokazy polowe oraz konsultacje z przedstawicielami firm wspierających poszczególne branże (produkcja warzyw i roślin białkowych). Konferencje odbędą się w trzech różnych lokalizacjach – najprawdopodobniej na terenie powiatu gnieźnieńskiego, śremskiego i rawickiego.</t>
  </si>
  <si>
    <t>Konferencje będą skierowane do rolników, w tym przede wszystkim producentów warzyw i roślin białkowych (ze szczególnym uwzględnieniem producentów ogórków, pomidorów i soi). To będą główni odbiorcy, szczegółowy program konferencji będzie dostosowywany z myślą o potrzebach tej grupy odbiorców. Szacuje się że 80 – 90% uczestników stanowić będą producenci rolni. Będą to zarówno rolnicy zainteresowani działalnością w ramach grup producentów jak i ci, którzy są członkami grup producentów ale chcą rozszerzyć swoja działalność konferencjach wezmą udział także doradcy rolniczy, przedstawiciele firm branżowych, przedstawiciele nauki i doświadczalnictwa, przedstawiciele Wielkopolskiej Izby Rolniczej, przedstawiciele organizacji i instytucji rolniczych, samorządów itp.(10 -20 % wszystkich uczestników) Osoby te będą pełnić funkcję doradczą i ekspercką na konferencjach. W każdej z konferencji zakładany jest udział 100 osób.</t>
  </si>
  <si>
    <t xml:space="preserve">Grupą docelową realizacji operacji są mieszkańcy gminy Przemęt, ze szczególnym uwzględnieniem osób poniżej 35 roku życia. 
Grupą docelową warsztatów są mieszkańcy Gminy Przemęt – 10 osób aktywnie uczestniczących w warsztatach, a także pozostali mieszkańcy gminy- uczestnicy Festynu Rodzinnego odbywającego się przy realizacji warsztatów, którzy będą mieli okazję przyglądać się poczynaniom warsztatowców. Wskazanych 10 uczestników konkursu Organizator zakłada wyłonić podczas castingu kulinarnego dla mieszkańców gminy, przeprowadzonego w kwietniu 2023 roku. Grupą docelową konkursu kulinarnego są Koła Gospodyń Wiejskich działające na terenie Gminy Przemęt. – po 5 osób z każdego koła gospodyń biorącego udział w konkursie (łącznie 75 osób). Uczestnikami konkursu będą koła gospodyń wiejskich, które zgłoszą chęć udziału w konkursie, na podstawie karty zgłoszenia
</t>
  </si>
  <si>
    <t>Operacja będzie polegała na rozpowszechnianiu wiedzy na temat ostatnio pozyskanych wyników 
badań naukowych dotyczących nawożenia, ochrony bioróżnorodności gleby oraz sposobów 
odwracania skutków jej degradacji. W ramach zakresu rzeczowego przeprowadzone e zostaną szkolenia, powstaną stoiska informacyjne na plenerowych wydarzeniach rolniczych oraz wykonane zostaną drukowane materiały informacyjne oraz spot informacyjno-edukacyjny</t>
  </si>
  <si>
    <t>Konferencja pt.: "Nowa Wspólna Polityka Rolna i jej wpływ na prowadzenie produkcji rolnej”</t>
  </si>
  <si>
    <t xml:space="preserve">liczba szkoleń/liczba uczestników </t>
  </si>
  <si>
    <t>Przedmiotem operacji jest organizacja jednodniowego kongresu dla sołtysów i członków rad sołeckich oraz przeprowadzenie konkursu na najlepszy film promujący sołectwo</t>
  </si>
  <si>
    <t>liczba warsztatów/liczba uczestników warsztatów/liczba spotów/nakład materiałów drukowanych</t>
  </si>
  <si>
    <t xml:space="preserve">Liczba stoisk wystawienniczych
</t>
  </si>
  <si>
    <t>liczba odwiedzających stoiska wystawiennicze</t>
  </si>
  <si>
    <t>Dwuletni Plan operacyjny Krajowej Sieci Obszarów Wiejskich na lata 2022-2023 w zakresie operacji partnerów KSOW wybranych w konkursie nr 6/2022 i w konkursie nr 7/2023.</t>
  </si>
  <si>
    <t>Dolnośląska wieś. Atlas możliwości - paszport do sukcesu.</t>
  </si>
  <si>
    <t>Spotkanie robocze przedstawicieli dolnośląskich gospodarstw agroturystycznych i rolników, wymiana  dobrych praktyk i w efekcie, wydanie publikacji pt. Dolnośląska Wieś. Atlas możliwości - paszport do sukcesu.</t>
  </si>
  <si>
    <t>1. Spotkanie on-line dla 30 osób; 2. Opracowanie i wydanie publikacji o nakładzie 2 000 szt.</t>
  </si>
  <si>
    <t>spotkanie; publikacja</t>
  </si>
  <si>
    <t xml:space="preserve">Mieszkańcy województwa dolnośląskiego w wieku produkcyjnym, mobilni, prowadzący działalność rolną lub szukający możliwości rozwoju zawodowego. </t>
  </si>
  <si>
    <t>Dolnośląska Organizacja Turystyczna, ul. Świdnicka 44, 50-027 Wrocław</t>
  </si>
  <si>
    <t xml:space="preserve">Operacja składa się z dwóch części, pierwsza polega na zorganizowaniu wyjazdu studyjnego krajowego „Szlakiem ginących zawodów” dla rolników i ich domowników, mieszkańców obszarów wiejskich z województwa łódzkiego ( między innymi członków Kół Gospodyń Wiejskich i Stowarzyszeń), osób zaangażowanych we wdrażanie inicjatyw na rzecz rozwoju obszarów wiejskich.  Miejscem docelowym wyjazdu jest gospodarstwo w miejscowości Kudowa - Zdrój, w którym kultywuje się dawne, zapomniane zawody.
Druga część operacji to udział w warsztatach, konkursach i szkoleniu oraz obsługa fotograficzna podczas imprezy plenerowej, współorganizowanej przez Gminny Dom Kultury w dniu 20 sierpnia w miejscowości Prażmów.
Na imprezie będą stoiska: wikliniarza, garncarza, stoisko do przeprowadzenia warsztatów tkackich, stoisko młynopiekarni, stoisko Łódzkiego Ośrodka Doradztwa Rolniczego, na których odbędą się warsztaty. Podczas imprezy będą zorganizowane 3 konkursy: 1- na najsmaczniejszy chleb domowej roboty, 2– na najładniejszy produkt z wikliny wykonany podczas warsztatów, 3 - na najładniejszy produkt z gliny wykonany podczas warsztatów.
</t>
  </si>
  <si>
    <t>poszerzenie wiedzy na temat identyfikacji i promocji produktu lokalnego oraz jego wpływu na rozwój obszarów wiejskich</t>
  </si>
  <si>
    <t>Warsztaty „Nadbużańskie ogrody ziołowe – urządzenie ogrodów ziołowych w powiecie siemiatyckim”</t>
  </si>
  <si>
    <t xml:space="preserve">Przeszkolenie mieszkańców obszarów wiejskich w zakresie urządzania ogrodów ziołowych, co przyczyni się do ochrony środowiska naturalnego, zrównoważonego rozwoju obszarów wiejskich oraz poprawy wizerunku nadbużańskich wsi poprzez działania skierowane na zachowanie tradycji i dziedzictwa kulturowego wsi. </t>
  </si>
  <si>
    <t xml:space="preserve">Pobudzenie aktywności mieszkańców obszarów wiejskich w zakresie wykorzystania potencjału regionu do rozwoju miejscowości nadbużańskich. Dzięki realizacji operacji zostanie podniesiony poziom wiedzy i wrażliwość mieszkańców na ochronę przyrody oraz zrównoważonego rozwoju obszaru z poszanowaniem środowiska naturalnego. 
Kreowanie postaw proekologicznych w zakresie  zagospodarowania terenu  będzie skutkowało zachowaniem i poszanowaniem tradycji, kultury w zakresie ochrony wizerunku ekologicznego nadbużańskich wsi. </t>
  </si>
  <si>
    <t xml:space="preserve">Mieszkańcy 9 gmin woj. podlaskiego należących do obszaru działania Stowarzyszenia „Lokalna Grupa Działania – Tygiel Doliny Bugu” powiatu siemiatyckiego </t>
  </si>
  <si>
    <t>Stowarzyszenie "Lokalna Grupa Działania - Tygiel doliny Bugu"</t>
  </si>
  <si>
    <t>Operacja będzie polegać na zorganizowaniu konferencji pt. „Nowoczesna organizacja gospodarstwa rolnego – dobre praktyki w oparciu o zrealizowane inwestycje w ramach operacji Modernizacja Gospodarstw Rolnych z PROW 2014-2020”. Będzie ona miała na celu zaprezentowanie gospodarstw rolnych, w których zrealizowane inwestycje w ramach działań PROW 2014-2020 wprowadziły nowoczesną organizację pracy w gospodarstwie oraz poprawiły jej efektywność. Zaproszeni prelegenci przedstawią dobre praktyki w swoich gospodarstwach, które zyskali dzięki udziałowi w programie Modernizacja Gospodarstw Rolnych. Konferencja zostanie zorganizowana dla 100 uczestników zainteresowanych wspomnianą wyżej tematyką. Odbędzie się 24 czerwca 2023 roku w  Podkarpackim Ośrodku Doradztwa Rolniczego w Boguchwale.</t>
  </si>
  <si>
    <t>Przedsiębiorczy Smak Dolnośląskiej Wsi edycja II</t>
  </si>
  <si>
    <t xml:space="preserve">• Rozwój i promocja lokalnego rynku produkcji rolno spożywczej poprzez edukowanie i informowanie na temat lokalnego rynku żywności
• Edukowanie i informowanie o tym jak kupowanie produktów lokalnych wpływa na gospodarkę oraz zdrowie konsumentów i jakie jest ich zainteresowanie. 
• Informowanie o nietypowych produktach, wyjątkowych smakowo na skalę międzynarodową a pochodzących z dolnośląskiej wsi i w jaki sposób zostały wyprodukowane i wypromowane
• Umożliwienie lokalnym producentom dotarcie do instytucji i organizacji wspierających oraz jak najszerszej grupy odbiorców, do innych producentów oraz ich knowhow
• Zachęcenie do inwestowania w tą gałąź gospodarki jaką jest rolnictwo co znacząco przyczyni się do rozwoju produkcji lokalnej żywności, a co za tym idzie zrównoważonego rozwoju polskiej wsi
• Zwrócenie uwagi na turystyczny walor, który jest impulsem zarówno dla inwestora jak i konsumenta, a także zachęcanie młodych rolników aby pozostawali na wsi i rozwijali się tam gospodarczo
• Zwiększenie udziału zainteresowanych stron we wdrażaniu inicjatyw na rzecz rozwoju obszarów wiejskich 
• Informowanie społeczeństwa i potencjalnych beneficjentów o polityce rozwoju obszarów wiejskich i wsparciu finansowym
• Rozwój i promocja lokalnego rynku produkcji rolno spożywczej poprzez edukowanie i informowanie na temat lokalnego rynku żywności w tym: dlaczego ludzie kupują u lokalnego rolnika, co to jest krótki łańcuch dostaw, co to jest  strategia od pola do stołu
• Edukowanie i informowanie o tym jak kupowanie produktów lokalnych wpływa na gospodarkę oraz zdrowie konsumentów
• Informowanie o nietypowych produktach, wyjątkowych smakowo na skalę międzynarodową, a pochodzących z dolnośląskiej wsi i w jaki sposób zostały wypromowane
</t>
  </si>
  <si>
    <t>Stowarzyszenie, jako właściciel portalu wdolnymslasku.com, planuje przygotowanie oraz opublikowanie cyklu składającego się z 15 artykułów prasowych opatrzonych grafikami o tematyce operacji, 15 krótkich filmów w formule reportażowej opatrzonych grafikami o tematyce operacji, 4 banerów graficznych o tematyce operacji umieszczonych na stronie głównej ww. portalu</t>
  </si>
  <si>
    <t xml:space="preserve">Mieszkańcy obszarów wiejskich z terenu województwa dolnośląskiego korzystający z internetu oraz mediów społecznościowych; młodzi rolnicy korzystający z Internetu oraz mediów społecznościowych; przedsiębiorcy rolni prowadzący produkcję rolno spożywczą; konsumenci mieszkający na terenach wiejskich i miejskich korzystający z Internetu oraz mediów społecznościowych. 
</t>
  </si>
  <si>
    <t xml:space="preserve">Operacje partnerów KSOW do Planu operacyjnego KSOW na lata 2022-2023 - Centrum Doradztwa Rolniczego w Brwinowie (KSOW) - grudzień 2023 </t>
  </si>
  <si>
    <t xml:space="preserve">Operacje partnerów KSOW do Planu operacyjnego KSOW na lata 2022-2023 - Województwo Zachodniopomorskie - grudzień 2023 </t>
  </si>
  <si>
    <t xml:space="preserve">Operacje partnerów KSOW do Planu operacyjnego KSOW na lata 2022-2023 - Województwo Wielkopolskie - grudzień 2023 </t>
  </si>
  <si>
    <t xml:space="preserve">Operacje partnerów KSOW do Planu operacyjnego KSOW na lata 2022-2023 - Województwo Warmińsko-Mazurskie - grudzień 2023 </t>
  </si>
  <si>
    <t xml:space="preserve">Operacje partnerów KSOW do Planu operacyjnego KSOW na lata 2022-2023 - Województwo Świętokrzyskie - grudzień 2023  </t>
  </si>
  <si>
    <t xml:space="preserve">Operacje partnerów KSOW do Planu operacyjnego KSOW na lata 2022-2023 - Województwo Śląskie - grudzień 2023 </t>
  </si>
  <si>
    <t xml:space="preserve">Operacje partnerów KSOW do Planu operacyjnego KSOW na lata 2022-2023 - Województwo Pomorskie - grudzień 2023 </t>
  </si>
  <si>
    <t xml:space="preserve">Operacje partnerów KSOW do Planu operacyjnego KSOW na lata 2022-2023 - Województwo Podlaskie - grudzień 2023 </t>
  </si>
  <si>
    <t xml:space="preserve">Operacje partnerów KSOW do Planu operacyjnego KSOW na lata 2022-2023 - Województwo Podkarpackie - grudzień 2023 </t>
  </si>
  <si>
    <t xml:space="preserve">Operacje partnerów KSOW do Planu operacyjnego KSOW na lata 2022-2023 - Województwo Opolskie - grudzień 2023 </t>
  </si>
  <si>
    <t xml:space="preserve">Operacje partnerów KSOW do Planu operacyjnego KSOW na lata 2022-2023 - Województwo Mazowieckie - grudzień 2023 </t>
  </si>
  <si>
    <t xml:space="preserve">Operacje partnerów KSOW do Planu operacyjnego KSOW na lata 2022-2023 - Województwo Małopolskie - grudzień 2023 </t>
  </si>
  <si>
    <t xml:space="preserve">Operacje partnerów KSOW do Planu operacyjnego KSOW na lata 2022-2023 - Województwo Łódzkie - grudzień 2023 </t>
  </si>
  <si>
    <t xml:space="preserve">Operacje partnerów KSOW do Planu operacyjnego KSOW na lata 2022-2023 - Województwo Lubuskie - grudzień 2023 </t>
  </si>
  <si>
    <t xml:space="preserve">Operacje partnerów KSOW do Planu operacyjnego KSOW na lata 2022-2023 - Województwo Lubelskie - grudzień 2023 </t>
  </si>
  <si>
    <t xml:space="preserve">Operacje partnerów KSOW do Planu operacyjnego KSOW na lata 2022-2023 - Województwo Kujawsko-Pomorskie - grudzień 2023 </t>
  </si>
  <si>
    <t xml:space="preserve">Operacje partnerów KSOW do Planu operacyjnego KSOW na lata 2022-2023 - Województwo Dolnośląskie - grudzień 2023 </t>
  </si>
  <si>
    <t xml:space="preserve">Załącznik nr 1 do uchwały nr 73 grupy roboczej do spraw Krajowej Sieci Obszarów Wiejskich z dnia 21 grudnia 2023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</si>
</sst>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zł&quot;;[Red]\-#,##0.00\ &quot;zł&quot;"/>
    <numFmt numFmtId="44" formatCode="_-* #,##0.00\ &quot;zł&quot;_-;\-* #,##0.00\ &quot;zł&quot;_-;_-* &quot;-&quot;??\ &quot;zł&quot;_-;_-@_-"/>
    <numFmt numFmtId="43" formatCode="_-* #,##0.00_-;\-* #,##0.00_-;_-* &quot;-&quot;??_-;_-@_-"/>
    <numFmt numFmtId="164" formatCode="#,##0.00\ _z_ł"/>
    <numFmt numFmtId="165" formatCode="#,##0\ _z_ł"/>
    <numFmt numFmtId="166" formatCode="_-* #,##0.00\ _z_ł_-;\-* #,##0.00\ _z_ł_-;_-* &quot;-&quot;??\ _z_ł_-;_-@_-"/>
    <numFmt numFmtId="167" formatCode="#,##0.00\ &quot;zł&quot;"/>
    <numFmt numFmtId="168" formatCode="#,##0.00;[Red]#,##0.00"/>
  </numFmts>
  <fonts count="53">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family val="2"/>
      <charset val="238"/>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2"/>
      <color theme="1"/>
      <name val="Times New Roman"/>
      <family val="1"/>
      <charset val="238"/>
    </font>
    <font>
      <sz val="8"/>
      <color theme="1"/>
      <name val="Calibri"/>
      <family val="2"/>
      <charset val="238"/>
      <scheme val="minor"/>
    </font>
    <font>
      <b/>
      <sz val="10"/>
      <color theme="1"/>
      <name val="Calibri"/>
      <family val="2"/>
      <charset val="238"/>
      <scheme val="minor"/>
    </font>
    <font>
      <sz val="10"/>
      <name val="Calibri"/>
      <family val="2"/>
      <charset val="238"/>
      <scheme val="minor"/>
    </font>
    <font>
      <sz val="9"/>
      <color indexed="8"/>
      <name val="Calibri"/>
      <family val="2"/>
      <charset val="238"/>
    </font>
    <font>
      <sz val="9"/>
      <color theme="1"/>
      <name val="Calibri"/>
      <family val="2"/>
      <charset val="238"/>
      <scheme val="minor"/>
    </font>
    <font>
      <sz val="10"/>
      <color rgb="FFFF0000"/>
      <name val="Calibri"/>
      <family val="2"/>
      <charset val="238"/>
      <scheme val="minor"/>
    </font>
    <font>
      <sz val="11"/>
      <name val="Calibri"/>
      <family val="2"/>
      <charset val="238"/>
    </font>
    <font>
      <sz val="11"/>
      <color rgb="FF000000"/>
      <name val="Calibri"/>
      <family val="2"/>
      <charset val="238"/>
      <scheme val="minor"/>
    </font>
    <font>
      <sz val="11"/>
      <color theme="1"/>
      <name val="Tahoma"/>
      <family val="2"/>
      <charset val="238"/>
    </font>
    <font>
      <sz val="10"/>
      <color indexed="8"/>
      <name val="Calibri"/>
      <family val="2"/>
      <charset val="238"/>
      <scheme val="minor"/>
    </font>
    <font>
      <sz val="12"/>
      <color theme="1"/>
      <name val="Calibri"/>
      <family val="2"/>
      <charset val="238"/>
      <scheme val="minor"/>
    </font>
    <font>
      <sz val="12"/>
      <name val="Calibri"/>
      <family val="2"/>
      <charset val="238"/>
      <scheme val="minor"/>
    </font>
    <font>
      <sz val="11"/>
      <color indexed="8"/>
      <name val="Calibri"/>
      <family val="2"/>
      <charset val="238"/>
      <scheme val="minor"/>
    </font>
    <font>
      <b/>
      <sz val="11"/>
      <name val="Tahoma"/>
      <family val="2"/>
      <charset val="238"/>
    </font>
    <font>
      <sz val="11"/>
      <name val="Tahoma"/>
      <family val="2"/>
      <charset val="238"/>
    </font>
    <font>
      <b/>
      <sz val="11"/>
      <color theme="1"/>
      <name val="Tahoma"/>
      <family val="2"/>
      <charset val="238"/>
    </font>
    <font>
      <sz val="18"/>
      <color theme="1"/>
      <name val="Tahoma"/>
      <family val="2"/>
      <charset val="238"/>
    </font>
    <font>
      <sz val="11"/>
      <color indexed="8"/>
      <name val="Tahoma"/>
      <family val="2"/>
      <charset val="238"/>
    </font>
    <font>
      <sz val="11"/>
      <color rgb="FF000000"/>
      <name val="Calibri"/>
      <family val="2"/>
      <charset val="238"/>
    </font>
    <font>
      <b/>
      <sz val="14"/>
      <name val="Calibri"/>
      <family val="2"/>
      <charset val="238"/>
    </font>
    <font>
      <sz val="14"/>
      <color rgb="FF000000"/>
      <name val="Calibri"/>
      <family val="2"/>
      <charset val="238"/>
    </font>
    <font>
      <sz val="14"/>
      <name val="Calibri"/>
      <family val="2"/>
      <charset val="238"/>
    </font>
    <font>
      <sz val="11"/>
      <color theme="1"/>
      <name val="Calibri"/>
      <family val="2"/>
      <scheme val="minor"/>
    </font>
    <font>
      <sz val="10"/>
      <name val="Arial CE"/>
      <charset val="238"/>
    </font>
    <font>
      <b/>
      <sz val="11"/>
      <name val="Calibri"/>
      <family val="2"/>
      <charset val="238"/>
      <scheme val="minor"/>
    </font>
    <font>
      <sz val="12"/>
      <color rgb="FF000000"/>
      <name val="Times New Roman"/>
      <family val="1"/>
      <charset val="238"/>
    </font>
    <font>
      <sz val="12"/>
      <color indexed="8"/>
      <name val="Calibri"/>
      <family val="2"/>
      <charset val="238"/>
    </font>
    <font>
      <sz val="12"/>
      <name val="Calibri"/>
      <family val="2"/>
      <charset val="238"/>
    </font>
    <font>
      <sz val="9"/>
      <name val="Calibri"/>
      <family val="2"/>
      <charset val="238"/>
      <scheme val="minor"/>
    </font>
    <font>
      <sz val="11"/>
      <name val="Calibri"/>
      <family val="2"/>
    </font>
    <font>
      <sz val="11"/>
      <name val="Calibri"/>
      <family val="2"/>
      <scheme val="minor"/>
    </font>
    <font>
      <sz val="11"/>
      <color rgb="FF212121"/>
      <name val="Calibri"/>
      <family val="2"/>
      <charset val="238"/>
      <scheme val="minor"/>
    </font>
    <font>
      <b/>
      <sz val="11"/>
      <color rgb="FF000000"/>
      <name val="Calibri"/>
      <family val="2"/>
      <charset val="238"/>
      <scheme val="minor"/>
    </font>
    <font>
      <sz val="11"/>
      <color rgb="FF0D0D0D"/>
      <name val="Calibri"/>
      <family val="2"/>
      <charset val="238"/>
      <scheme val="minor"/>
    </font>
    <font>
      <u/>
      <sz val="11"/>
      <name val="Calibri"/>
      <family val="2"/>
      <charset val="238"/>
    </font>
    <font>
      <i/>
      <sz val="11"/>
      <name val="Calibri"/>
      <family val="2"/>
      <charset val="238"/>
      <scheme val="minor"/>
    </font>
    <font>
      <sz val="12"/>
      <name val="Times New Roman"/>
      <family val="1"/>
      <charset val="238"/>
    </font>
    <font>
      <vertAlign val="superscript"/>
      <sz val="11"/>
      <name val="Calibri"/>
      <family val="2"/>
      <charset val="238"/>
      <scheme val="minor"/>
    </font>
    <font>
      <sz val="9"/>
      <name val="Tahoma"/>
      <family val="2"/>
      <charset val="238"/>
    </font>
    <font>
      <sz val="10"/>
      <name val="DejaVuSerifCondensed"/>
    </font>
    <font>
      <sz val="18"/>
      <name val="Calibri"/>
      <family val="2"/>
      <charset val="238"/>
      <scheme val="minor"/>
    </font>
    <font>
      <sz val="18"/>
      <color theme="1"/>
      <name val="Calibri"/>
      <family val="2"/>
      <charset val="238"/>
      <scheme val="minor"/>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50"/>
        <bgColor indexed="64"/>
      </patternFill>
    </fill>
    <fill>
      <patternFill patternType="solid">
        <fgColor rgb="FF92D050"/>
        <bgColor indexed="64"/>
      </patternFill>
    </fill>
    <fill>
      <patternFill patternType="solid">
        <fgColor rgb="FF99CC00"/>
        <bgColor rgb="FF92D050"/>
      </patternFill>
    </fill>
    <fill>
      <patternFill patternType="solid">
        <fgColor theme="0"/>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bottom style="thin">
        <color auto="1"/>
      </bottom>
      <diagonal/>
    </border>
    <border>
      <left style="medium">
        <color indexed="64"/>
      </left>
      <right style="thin">
        <color auto="1"/>
      </right>
      <top style="thin">
        <color auto="1"/>
      </top>
      <bottom/>
      <diagonal/>
    </border>
    <border>
      <left/>
      <right style="thin">
        <color indexed="64"/>
      </right>
      <top/>
      <bottom/>
      <diagonal/>
    </border>
    <border>
      <left style="thin">
        <color auto="1"/>
      </left>
      <right style="thin">
        <color indexed="64"/>
      </right>
      <top style="medium">
        <color indexed="64"/>
      </top>
      <bottom/>
      <diagonal/>
    </border>
    <border>
      <left/>
      <right style="thin">
        <color auto="1"/>
      </right>
      <top style="medium">
        <color indexed="64"/>
      </top>
      <bottom style="thin">
        <color auto="1"/>
      </bottom>
      <diagonal/>
    </border>
    <border>
      <left style="medium">
        <color indexed="64"/>
      </left>
      <right style="thin">
        <color auto="1"/>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9" fillId="0" borderId="0"/>
    <xf numFmtId="0" fontId="33" fillId="0" borderId="0"/>
    <xf numFmtId="0" fontId="1" fillId="0" borderId="0"/>
  </cellStyleXfs>
  <cellXfs count="826">
    <xf numFmtId="0" fontId="0" fillId="0" borderId="0" xfId="0"/>
    <xf numFmtId="0" fontId="0" fillId="2" borderId="1" xfId="0" applyFill="1" applyBorder="1"/>
    <xf numFmtId="0" fontId="0" fillId="2" borderId="1" xfId="0" applyFill="1" applyBorder="1" applyAlignment="1">
      <alignment horizontal="center"/>
    </xf>
    <xf numFmtId="2" fontId="0" fillId="2" borderId="1" xfId="0" applyNumberFormat="1" applyFill="1" applyBorder="1" applyAlignment="1">
      <alignment horizontal="center"/>
    </xf>
    <xf numFmtId="0" fontId="0" fillId="0" borderId="1" xfId="0" applyBorder="1" applyAlignment="1">
      <alignment horizontal="center" vertical="center"/>
    </xf>
    <xf numFmtId="4" fontId="0" fillId="0" borderId="1" xfId="0" applyNumberFormat="1" applyBorder="1"/>
    <xf numFmtId="4" fontId="0" fillId="0" borderId="0" xfId="0" applyNumberFormat="1"/>
    <xf numFmtId="0" fontId="3" fillId="2" borderId="1" xfId="0" applyFont="1" applyFill="1" applyBorder="1"/>
    <xf numFmtId="0" fontId="3" fillId="0" borderId="1" xfId="0" applyFont="1" applyBorder="1" applyAlignment="1">
      <alignment horizontal="center"/>
    </xf>
    <xf numFmtId="4" fontId="3" fillId="0" borderId="1" xfId="0" applyNumberFormat="1" applyFont="1" applyBorder="1" applyAlignment="1">
      <alignment horizontal="right"/>
    </xf>
    <xf numFmtId="0" fontId="0" fillId="0" borderId="0" xfId="0" applyAlignment="1">
      <alignment horizontal="center"/>
    </xf>
    <xf numFmtId="0" fontId="3" fillId="0" borderId="0" xfId="0" applyFont="1"/>
    <xf numFmtId="0" fontId="3" fillId="0" borderId="0" xfId="0" applyFont="1" applyAlignment="1">
      <alignment horizontal="center"/>
    </xf>
    <xf numFmtId="0" fontId="6" fillId="0" borderId="0" xfId="0" applyFont="1"/>
    <xf numFmtId="0" fontId="7" fillId="4" borderId="6" xfId="0" applyFont="1" applyFill="1" applyBorder="1" applyAlignment="1">
      <alignment horizontal="center" vertical="center" wrapText="1"/>
    </xf>
    <xf numFmtId="0" fontId="7" fillId="4" borderId="1" xfId="0"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7" fillId="4" borderId="6" xfId="0" applyFont="1" applyFill="1" applyBorder="1" applyAlignment="1">
      <alignment horizontal="center" vertical="center"/>
    </xf>
    <xf numFmtId="0" fontId="8" fillId="4" borderId="6" xfId="0" applyFont="1" applyFill="1" applyBorder="1" applyAlignment="1">
      <alignment horizontal="center" vertical="center"/>
    </xf>
    <xf numFmtId="4" fontId="7" fillId="4" borderId="1" xfId="0" applyNumberFormat="1" applyFont="1" applyFill="1" applyBorder="1" applyAlignment="1">
      <alignment horizontal="center" vertical="center" wrapText="1"/>
    </xf>
    <xf numFmtId="0" fontId="0" fillId="0" borderId="0" xfId="0" applyAlignment="1">
      <alignment vertical="center"/>
    </xf>
    <xf numFmtId="0" fontId="10" fillId="0" borderId="0" xfId="0" applyFont="1"/>
    <xf numFmtId="0" fontId="11" fillId="0" borderId="0" xfId="0" applyFont="1" applyAlignment="1">
      <alignment horizontal="justify" vertical="center"/>
    </xf>
    <xf numFmtId="0" fontId="0" fillId="5" borderId="1" xfId="0" applyFill="1" applyBorder="1" applyAlignment="1">
      <alignment horizontal="center"/>
    </xf>
    <xf numFmtId="0" fontId="0" fillId="0" borderId="1" xfId="0" applyBorder="1" applyAlignment="1">
      <alignment horizontal="center"/>
    </xf>
    <xf numFmtId="4" fontId="6"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4" fontId="9" fillId="0" borderId="0" xfId="0" applyNumberFormat="1" applyFont="1"/>
    <xf numFmtId="0" fontId="9" fillId="0" borderId="0" xfId="0" applyFont="1"/>
    <xf numFmtId="0" fontId="12" fillId="0" borderId="0" xfId="0" applyFont="1" applyAlignment="1">
      <alignment horizontal="center"/>
    </xf>
    <xf numFmtId="0" fontId="13" fillId="0" borderId="0" xfId="0" applyFont="1"/>
    <xf numFmtId="0" fontId="9" fillId="0" borderId="0" xfId="0" applyFont="1" applyAlignment="1">
      <alignment horizontal="center" wrapText="1"/>
    </xf>
    <xf numFmtId="0" fontId="16" fillId="0" borderId="0" xfId="0" applyFont="1" applyAlignment="1">
      <alignment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17"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vertical="center"/>
    </xf>
    <xf numFmtId="0" fontId="16" fillId="0" borderId="0" xfId="0" applyFont="1"/>
    <xf numFmtId="0" fontId="13" fillId="3" borderId="0" xfId="0" applyFont="1" applyFill="1"/>
    <xf numFmtId="49"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horizontal="right" vertical="center"/>
    </xf>
    <xf numFmtId="0" fontId="13" fillId="3" borderId="1" xfId="0" applyFont="1" applyFill="1" applyBorder="1"/>
    <xf numFmtId="0" fontId="9" fillId="0" borderId="0" xfId="0" applyFont="1" applyAlignment="1">
      <alignment horizontal="center"/>
    </xf>
    <xf numFmtId="0" fontId="5" fillId="0" borderId="0" xfId="0" applyFont="1" applyAlignment="1">
      <alignment horizontal="left"/>
    </xf>
    <xf numFmtId="0" fontId="6" fillId="3" borderId="1" xfId="0" applyFont="1" applyFill="1" applyBorder="1" applyAlignment="1">
      <alignment horizontal="center" vertical="center"/>
    </xf>
    <xf numFmtId="0" fontId="6" fillId="0" borderId="0" xfId="0" applyFont="1" applyAlignment="1">
      <alignment wrapText="1"/>
    </xf>
    <xf numFmtId="0" fontId="0" fillId="0" borderId="0" xfId="0" applyAlignment="1">
      <alignment wrapText="1"/>
    </xf>
    <xf numFmtId="0" fontId="8" fillId="4" borderId="6" xfId="0" applyFont="1" applyFill="1" applyBorder="1" applyAlignment="1">
      <alignment horizontal="center" vertical="center" wrapText="1"/>
    </xf>
    <xf numFmtId="0" fontId="17" fillId="3" borderId="1" xfId="0" applyFont="1" applyFill="1" applyBorder="1" applyAlignment="1">
      <alignment horizontal="left" vertical="center" wrapText="1"/>
    </xf>
    <xf numFmtId="49" fontId="17"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4" fontId="0" fillId="0" borderId="1" xfId="0" applyNumberFormat="1" applyBorder="1" applyAlignment="1">
      <alignment vertical="center"/>
    </xf>
    <xf numFmtId="0" fontId="0" fillId="0" borderId="0" xfId="0" applyAlignment="1">
      <alignment horizontal="left" vertical="center" wrapText="1"/>
    </xf>
    <xf numFmtId="0" fontId="6" fillId="3"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wrapText="1"/>
    </xf>
    <xf numFmtId="0" fontId="11" fillId="0" borderId="0" xfId="0" applyFont="1" applyAlignment="1">
      <alignment horizontal="justify" vertical="center" wrapText="1"/>
    </xf>
    <xf numFmtId="0" fontId="20" fillId="4" borderId="6" xfId="0" applyFont="1" applyFill="1" applyBorder="1" applyAlignment="1">
      <alignment horizontal="center" vertical="center" wrapText="1"/>
    </xf>
    <xf numFmtId="0" fontId="20" fillId="4" borderId="1" xfId="0" applyFont="1" applyFill="1" applyBorder="1" applyAlignment="1">
      <alignment horizontal="center" vertical="center" wrapText="1"/>
    </xf>
    <xf numFmtId="1" fontId="20" fillId="4" borderId="1" xfId="0" applyNumberFormat="1" applyFont="1" applyFill="1" applyBorder="1" applyAlignment="1">
      <alignment horizontal="center" vertical="center" wrapText="1"/>
    </xf>
    <xf numFmtId="0" fontId="20" fillId="4" borderId="6" xfId="0" applyFont="1" applyFill="1" applyBorder="1" applyAlignment="1">
      <alignment horizontal="center" vertical="center"/>
    </xf>
    <xf numFmtId="0" fontId="13" fillId="4" borderId="6" xfId="0" applyFont="1" applyFill="1" applyBorder="1" applyAlignment="1">
      <alignment horizontal="center" vertical="center"/>
    </xf>
    <xf numFmtId="4" fontId="20" fillId="4" borderId="1"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wrapText="1"/>
    </xf>
    <xf numFmtId="49" fontId="6" fillId="3"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xf>
    <xf numFmtId="0" fontId="3" fillId="0" borderId="0" xfId="0" applyFont="1" applyAlignment="1">
      <alignment horizontal="left"/>
    </xf>
    <xf numFmtId="0" fontId="0" fillId="0" borderId="13" xfId="0" applyBorder="1"/>
    <xf numFmtId="0" fontId="6" fillId="0" borderId="1" xfId="0" applyFont="1" applyBorder="1" applyAlignment="1">
      <alignment horizontal="center" vertical="center"/>
    </xf>
    <xf numFmtId="0" fontId="0" fillId="0" borderId="9" xfId="0" applyBorder="1"/>
    <xf numFmtId="0" fontId="24" fillId="0" borderId="0" xfId="0" applyFont="1" applyAlignment="1">
      <alignment horizontal="left"/>
    </xf>
    <xf numFmtId="0" fontId="19" fillId="0" borderId="0" xfId="0" applyFont="1"/>
    <xf numFmtId="0" fontId="25" fillId="0" borderId="0" xfId="0" applyFont="1" applyAlignment="1">
      <alignment vertical="top" wrapText="1"/>
    </xf>
    <xf numFmtId="0" fontId="19" fillId="0" borderId="0" xfId="0" applyFont="1" applyAlignment="1">
      <alignment vertical="top" wrapText="1"/>
    </xf>
    <xf numFmtId="0" fontId="19" fillId="0" borderId="0" xfId="0" applyFont="1" applyAlignment="1">
      <alignment wrapText="1"/>
    </xf>
    <xf numFmtId="0" fontId="19" fillId="0" borderId="0" xfId="0" applyFont="1" applyAlignment="1">
      <alignment horizontal="center" wrapText="1"/>
    </xf>
    <xf numFmtId="4" fontId="19" fillId="0" borderId="0" xfId="0" applyNumberFormat="1" applyFont="1" applyAlignment="1">
      <alignment wrapText="1"/>
    </xf>
    <xf numFmtId="0" fontId="26" fillId="0" borderId="0" xfId="0" applyFont="1" applyAlignment="1">
      <alignment wrapText="1"/>
    </xf>
    <xf numFmtId="4" fontId="27" fillId="0" borderId="0" xfId="0" applyNumberFormat="1" applyFont="1" applyAlignment="1">
      <alignment wrapText="1"/>
    </xf>
    <xf numFmtId="0" fontId="26" fillId="0" borderId="0" xfId="0" applyFont="1" applyAlignment="1">
      <alignment horizontal="center"/>
    </xf>
    <xf numFmtId="0" fontId="28" fillId="4" borderId="6" xfId="0" applyFont="1" applyFill="1" applyBorder="1" applyAlignment="1">
      <alignment horizontal="center" vertical="center" wrapText="1"/>
    </xf>
    <xf numFmtId="0" fontId="28" fillId="4" borderId="1" xfId="0" applyFont="1" applyFill="1" applyBorder="1" applyAlignment="1">
      <alignment horizontal="center" vertical="center" wrapText="1"/>
    </xf>
    <xf numFmtId="1" fontId="28" fillId="4" borderId="1" xfId="0" applyNumberFormat="1" applyFont="1" applyFill="1" applyBorder="1" applyAlignment="1">
      <alignment horizontal="center" vertical="center" wrapText="1"/>
    </xf>
    <xf numFmtId="0" fontId="28" fillId="4" borderId="6" xfId="0" applyFont="1" applyFill="1" applyBorder="1" applyAlignment="1">
      <alignment horizontal="center" vertical="center"/>
    </xf>
    <xf numFmtId="0" fontId="25" fillId="4" borderId="6" xfId="0" applyFont="1" applyFill="1" applyBorder="1" applyAlignment="1">
      <alignment horizontal="center" vertical="top" wrapText="1"/>
    </xf>
    <xf numFmtId="0" fontId="28" fillId="4" borderId="6" xfId="0" applyFont="1" applyFill="1" applyBorder="1" applyAlignment="1">
      <alignment horizontal="center" vertical="top" wrapText="1"/>
    </xf>
    <xf numFmtId="4" fontId="28" fillId="4" borderId="1" xfId="0" applyNumberFormat="1" applyFont="1" applyFill="1" applyBorder="1" applyAlignment="1">
      <alignment horizontal="center" vertical="center" wrapText="1"/>
    </xf>
    <xf numFmtId="0" fontId="19" fillId="0" borderId="0" xfId="0" applyFont="1" applyAlignment="1">
      <alignment vertical="center"/>
    </xf>
    <xf numFmtId="0" fontId="27" fillId="0" borderId="0" xfId="0" applyFont="1" applyAlignment="1">
      <alignment wrapText="1"/>
    </xf>
    <xf numFmtId="0" fontId="19" fillId="0" borderId="0" xfId="0" applyFont="1" applyAlignment="1">
      <alignment horizontal="center"/>
    </xf>
    <xf numFmtId="0" fontId="30" fillId="0" borderId="0" xfId="3" applyFont="1"/>
    <xf numFmtId="0" fontId="31" fillId="0" borderId="0" xfId="3" applyFont="1"/>
    <xf numFmtId="0" fontId="32" fillId="0" borderId="0" xfId="3" applyFont="1"/>
    <xf numFmtId="0" fontId="29" fillId="0" borderId="0" xfId="3"/>
    <xf numFmtId="0" fontId="34" fillId="0" borderId="0" xfId="3" applyFont="1"/>
    <xf numFmtId="0" fontId="17" fillId="6" borderId="6" xfId="3" applyFont="1" applyFill="1" applyBorder="1" applyAlignment="1">
      <alignment horizontal="center" vertical="center"/>
    </xf>
    <xf numFmtId="0" fontId="17" fillId="6" borderId="6" xfId="3" applyFont="1" applyFill="1" applyBorder="1" applyAlignment="1">
      <alignment horizontal="center" vertical="center" wrapText="1"/>
    </xf>
    <xf numFmtId="0" fontId="17" fillId="6" borderId="1" xfId="3" applyFont="1" applyFill="1" applyBorder="1" applyAlignment="1">
      <alignment horizontal="center" vertical="center" wrapText="1"/>
    </xf>
    <xf numFmtId="0" fontId="17" fillId="6" borderId="19" xfId="3" applyFont="1" applyFill="1" applyBorder="1" applyAlignment="1">
      <alignment horizontal="center" vertical="center"/>
    </xf>
    <xf numFmtId="4" fontId="17" fillId="6" borderId="1" xfId="3" applyNumberFormat="1" applyFont="1" applyFill="1" applyBorder="1" applyAlignment="1">
      <alignment horizontal="center" vertical="center" wrapText="1"/>
    </xf>
    <xf numFmtId="0" fontId="17" fillId="6" borderId="20" xfId="3" applyFont="1" applyFill="1" applyBorder="1" applyAlignment="1">
      <alignment horizontal="center" vertical="center" wrapText="1"/>
    </xf>
    <xf numFmtId="0" fontId="17" fillId="6" borderId="21" xfId="3" applyFont="1" applyFill="1" applyBorder="1" applyAlignment="1">
      <alignment horizontal="center" vertical="center" wrapText="1"/>
    </xf>
    <xf numFmtId="0" fontId="17" fillId="0" borderId="3" xfId="3" applyFont="1" applyBorder="1" applyAlignment="1">
      <alignment horizontal="center" vertical="center" wrapText="1"/>
    </xf>
    <xf numFmtId="49" fontId="17" fillId="0" borderId="3" xfId="3" applyNumberFormat="1" applyFont="1" applyBorder="1" applyAlignment="1">
      <alignment horizontal="center" vertical="center"/>
    </xf>
    <xf numFmtId="0" fontId="17" fillId="0" borderId="1" xfId="3" applyFont="1" applyBorder="1" applyAlignment="1">
      <alignment horizontal="center" vertical="center" wrapText="1"/>
    </xf>
    <xf numFmtId="0" fontId="17" fillId="0" borderId="1" xfId="3" applyFont="1" applyBorder="1" applyAlignment="1">
      <alignment horizontal="center" vertical="center"/>
    </xf>
    <xf numFmtId="49" fontId="17" fillId="0" borderId="1" xfId="3" applyNumberFormat="1" applyFont="1" applyBorder="1" applyAlignment="1">
      <alignment horizontal="center" vertical="center"/>
    </xf>
    <xf numFmtId="49" fontId="17" fillId="0" borderId="1" xfId="3" applyNumberFormat="1" applyFont="1" applyBorder="1" applyAlignment="1">
      <alignment horizontal="center" vertical="center" wrapText="1"/>
    </xf>
    <xf numFmtId="0" fontId="17" fillId="3" borderId="1" xfId="3" applyFont="1" applyFill="1" applyBorder="1" applyAlignment="1">
      <alignment horizontal="center" vertical="center"/>
    </xf>
    <xf numFmtId="0" fontId="17" fillId="3" borderId="1" xfId="3" applyFont="1" applyFill="1" applyBorder="1" applyAlignment="1">
      <alignment horizontal="center" vertical="center" wrapText="1"/>
    </xf>
    <xf numFmtId="4" fontId="17" fillId="3" borderId="1" xfId="3" applyNumberFormat="1" applyFont="1" applyFill="1" applyBorder="1" applyAlignment="1">
      <alignment horizontal="center" vertical="center" wrapText="1"/>
    </xf>
    <xf numFmtId="4" fontId="17" fillId="3" borderId="1" xfId="3" applyNumberFormat="1" applyFont="1" applyFill="1" applyBorder="1" applyAlignment="1">
      <alignment horizontal="center" vertical="center"/>
    </xf>
    <xf numFmtId="17" fontId="17" fillId="0" borderId="1" xfId="3" applyNumberFormat="1" applyFont="1" applyBorder="1" applyAlignment="1">
      <alignment horizontal="center" vertical="center"/>
    </xf>
    <xf numFmtId="0" fontId="1" fillId="5" borderId="1" xfId="5" applyFill="1" applyBorder="1" applyAlignment="1">
      <alignment horizontal="center"/>
    </xf>
    <xf numFmtId="4" fontId="6" fillId="0" borderId="1" xfId="5" applyNumberFormat="1" applyFont="1" applyBorder="1" applyAlignment="1">
      <alignment horizontal="center" vertical="center"/>
    </xf>
    <xf numFmtId="0" fontId="36" fillId="0" borderId="0" xfId="3" applyFont="1" applyAlignment="1">
      <alignment horizontal="center" vertical="center"/>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6" fillId="3" borderId="1" xfId="0" applyFont="1" applyFill="1" applyBorder="1" applyAlignment="1">
      <alignment horizontal="left" vertical="center"/>
    </xf>
    <xf numFmtId="0" fontId="6" fillId="3" borderId="0" xfId="0" applyFont="1" applyFill="1" applyAlignment="1">
      <alignment vertical="center" wrapText="1"/>
    </xf>
    <xf numFmtId="3" fontId="6" fillId="3" borderId="1" xfId="0" applyNumberFormat="1" applyFont="1" applyFill="1" applyBorder="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horizontal="center" vertical="center" wrapText="1"/>
    </xf>
    <xf numFmtId="0" fontId="0" fillId="5" borderId="1" xfId="0" applyFill="1" applyBorder="1" applyAlignment="1">
      <alignment horizontal="center" vertical="center"/>
    </xf>
    <xf numFmtId="4" fontId="21" fillId="0" borderId="0" xfId="0" applyNumberFormat="1" applyFont="1"/>
    <xf numFmtId="0" fontId="37" fillId="4" borderId="6" xfId="0" applyFont="1" applyFill="1" applyBorder="1" applyAlignment="1">
      <alignment horizontal="center" vertical="center" wrapText="1"/>
    </xf>
    <xf numFmtId="0" fontId="37" fillId="4" borderId="1" xfId="0" applyFont="1" applyFill="1" applyBorder="1" applyAlignment="1">
      <alignment horizontal="center" vertical="center" wrapText="1"/>
    </xf>
    <xf numFmtId="1" fontId="37" fillId="4" borderId="1" xfId="0" applyNumberFormat="1" applyFont="1" applyFill="1" applyBorder="1" applyAlignment="1">
      <alignment horizontal="center" vertical="center" wrapText="1"/>
    </xf>
    <xf numFmtId="0" fontId="37" fillId="4" borderId="6" xfId="0" applyFont="1" applyFill="1" applyBorder="1" applyAlignment="1">
      <alignment horizontal="center" vertical="center"/>
    </xf>
    <xf numFmtId="0" fontId="38" fillId="4" borderId="6" xfId="0" applyFont="1" applyFill="1" applyBorder="1" applyAlignment="1">
      <alignment horizontal="center" vertical="center"/>
    </xf>
    <xf numFmtId="4" fontId="37" fillId="4"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0" fontId="0" fillId="0" borderId="0" xfId="0" applyAlignment="1">
      <alignment horizontal="right"/>
    </xf>
    <xf numFmtId="44" fontId="0" fillId="0" borderId="0" xfId="0" applyNumberFormat="1"/>
    <xf numFmtId="0" fontId="0" fillId="5" borderId="1" xfId="0" applyFill="1" applyBorder="1" applyAlignment="1">
      <alignment horizontal="right"/>
    </xf>
    <xf numFmtId="0" fontId="23" fillId="4" borderId="6"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6"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6" xfId="0" applyFont="1" applyFill="1" applyBorder="1" applyAlignment="1">
      <alignment horizontal="center" vertical="center" wrapText="1"/>
    </xf>
    <xf numFmtId="1" fontId="23" fillId="4" borderId="1" xfId="0" applyNumberFormat="1" applyFont="1" applyFill="1" applyBorder="1" applyAlignment="1">
      <alignment horizontal="center" vertical="center" wrapText="1"/>
    </xf>
    <xf numFmtId="1" fontId="23" fillId="4" borderId="1" xfId="0" applyNumberFormat="1" applyFont="1" applyFill="1" applyBorder="1" applyAlignment="1">
      <alignment horizontal="right" vertical="center" wrapText="1"/>
    </xf>
    <xf numFmtId="0" fontId="6" fillId="0" borderId="0" xfId="0" applyFont="1" applyAlignment="1">
      <alignment horizontal="center" vertical="center" wrapText="1"/>
    </xf>
    <xf numFmtId="4" fontId="0" fillId="0" borderId="0" xfId="0" applyNumberFormat="1" applyAlignment="1">
      <alignment horizontal="right"/>
    </xf>
    <xf numFmtId="0" fontId="35" fillId="0" borderId="0" xfId="0" applyFont="1" applyAlignment="1">
      <alignment horizontal="left"/>
    </xf>
    <xf numFmtId="49" fontId="6" fillId="3" borderId="1" xfId="0" applyNumberFormat="1" applyFont="1" applyFill="1" applyBorder="1" applyAlignment="1">
      <alignment horizontal="center" vertical="center"/>
    </xf>
    <xf numFmtId="0" fontId="0" fillId="0" borderId="0" xfId="0" applyAlignment="1">
      <alignment horizontal="center" vertical="top"/>
    </xf>
    <xf numFmtId="0" fontId="2" fillId="3" borderId="0" xfId="0" applyFont="1" applyFill="1" applyAlignment="1">
      <alignment vertical="center" wrapText="1"/>
    </xf>
    <xf numFmtId="166" fontId="0" fillId="0" borderId="0" xfId="0" applyNumberFormat="1"/>
    <xf numFmtId="49" fontId="6" fillId="0" borderId="1" xfId="0" applyNumberFormat="1" applyFont="1" applyBorder="1" applyAlignment="1">
      <alignment horizontal="center" vertical="center" wrapText="1"/>
    </xf>
    <xf numFmtId="4" fontId="0" fillId="5" borderId="1" xfId="0" applyNumberFormat="1" applyFill="1" applyBorder="1" applyAlignment="1">
      <alignment horizontal="center" wrapText="1"/>
    </xf>
    <xf numFmtId="0" fontId="0" fillId="2" borderId="1" xfId="0" applyFill="1" applyBorder="1" applyAlignment="1">
      <alignment vertical="center" wrapText="1"/>
    </xf>
    <xf numFmtId="0" fontId="0" fillId="3" borderId="0" xfId="0" applyFill="1"/>
    <xf numFmtId="0" fontId="0" fillId="5" borderId="1" xfId="0" applyFill="1" applyBorder="1" applyAlignment="1">
      <alignment horizontal="center" wrapText="1"/>
    </xf>
    <xf numFmtId="49" fontId="0" fillId="0" borderId="0" xfId="0" applyNumberFormat="1" applyAlignment="1">
      <alignment horizontal="center" vertical="center" wrapText="1"/>
    </xf>
    <xf numFmtId="49" fontId="0" fillId="0" borderId="0" xfId="0" applyNumberFormat="1" applyAlignment="1">
      <alignment vertical="center" wrapText="1"/>
    </xf>
    <xf numFmtId="4" fontId="0" fillId="0" borderId="0" xfId="0" applyNumberFormat="1" applyAlignment="1">
      <alignment vertical="center" wrapText="1"/>
    </xf>
    <xf numFmtId="0" fontId="0" fillId="5" borderId="1" xfId="0" applyFill="1" applyBorder="1" applyAlignment="1">
      <alignment horizontal="center" vertical="center" wrapText="1"/>
    </xf>
    <xf numFmtId="166" fontId="0" fillId="0" borderId="1" xfId="0" applyNumberFormat="1" applyBorder="1" applyAlignment="1">
      <alignment vertical="center"/>
    </xf>
    <xf numFmtId="0" fontId="13" fillId="3" borderId="3" xfId="0" applyFont="1" applyFill="1" applyBorder="1"/>
    <xf numFmtId="4" fontId="6" fillId="3" borderId="1" xfId="0" applyNumberFormat="1"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0" borderId="7" xfId="0" applyFont="1" applyBorder="1" applyAlignment="1">
      <alignment horizontal="center" vertical="center" wrapText="1"/>
    </xf>
    <xf numFmtId="0" fontId="13" fillId="3" borderId="1" xfId="0" applyFont="1" applyFill="1" applyBorder="1" applyAlignment="1">
      <alignment vertical="center" wrapText="1"/>
    </xf>
    <xf numFmtId="0" fontId="13" fillId="3" borderId="1" xfId="0" applyFont="1" applyFill="1" applyBorder="1" applyAlignment="1">
      <alignment vertical="center"/>
    </xf>
    <xf numFmtId="0" fontId="6" fillId="0" borderId="0" xfId="0" applyFont="1" applyAlignment="1">
      <alignment vertical="top" wrapText="1"/>
    </xf>
    <xf numFmtId="4" fontId="6" fillId="0" borderId="1" xfId="0"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6" fillId="0" borderId="1" xfId="0" applyFont="1" applyBorder="1" applyAlignment="1">
      <alignment vertical="center" wrapText="1"/>
    </xf>
    <xf numFmtId="4" fontId="6" fillId="0" borderId="1" xfId="0" applyNumberFormat="1" applyFont="1" applyBorder="1" applyAlignment="1">
      <alignment vertical="center" wrapText="1"/>
    </xf>
    <xf numFmtId="0" fontId="40" fillId="0" borderId="1" xfId="3" applyFont="1" applyBorder="1" applyAlignment="1">
      <alignment horizontal="center" vertical="center" wrapText="1"/>
    </xf>
    <xf numFmtId="49" fontId="40" fillId="0" borderId="1" xfId="3" applyNumberFormat="1" applyFont="1" applyBorder="1" applyAlignment="1">
      <alignment horizontal="center" vertical="center"/>
    </xf>
    <xf numFmtId="0" fontId="33" fillId="0" borderId="1" xfId="4" applyBorder="1" applyAlignment="1">
      <alignment horizontal="center" vertical="center"/>
    </xf>
    <xf numFmtId="2" fontId="6"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right" vertical="center"/>
    </xf>
    <xf numFmtId="0" fontId="6" fillId="3" borderId="7" xfId="0" applyFont="1" applyFill="1" applyBorder="1" applyAlignment="1">
      <alignment horizontal="center" vertical="center"/>
    </xf>
    <xf numFmtId="0" fontId="6" fillId="3" borderId="6" xfId="0" applyFont="1" applyFill="1" applyBorder="1"/>
    <xf numFmtId="4" fontId="6" fillId="3" borderId="1" xfId="0" applyNumberFormat="1" applyFont="1" applyFill="1" applyBorder="1" applyAlignment="1">
      <alignment horizontal="center" vertical="center" wrapText="1"/>
    </xf>
    <xf numFmtId="0" fontId="6" fillId="3" borderId="1"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6" xfId="0" applyFont="1" applyFill="1" applyBorder="1" applyAlignment="1">
      <alignment horizontal="left" vertical="top"/>
    </xf>
    <xf numFmtId="0" fontId="0" fillId="3" borderId="1" xfId="0"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6" xfId="0" applyFont="1" applyFill="1" applyBorder="1" applyAlignment="1">
      <alignment horizontal="center" vertical="center"/>
    </xf>
    <xf numFmtId="0" fontId="9" fillId="3" borderId="1" xfId="0" applyFont="1" applyFill="1" applyBorder="1" applyAlignment="1">
      <alignment horizontal="center" vertical="center"/>
    </xf>
    <xf numFmtId="0" fontId="17" fillId="3" borderId="1" xfId="0" applyFont="1" applyFill="1" applyBorder="1" applyAlignment="1">
      <alignment horizontal="left" vertical="center"/>
    </xf>
    <xf numFmtId="4" fontId="17" fillId="3" borderId="1" xfId="0" applyNumberFormat="1" applyFont="1" applyFill="1" applyBorder="1" applyAlignment="1">
      <alignment horizontal="left" vertical="center"/>
    </xf>
    <xf numFmtId="49" fontId="17" fillId="3" borderId="1" xfId="0" applyNumberFormat="1" applyFont="1" applyFill="1" applyBorder="1" applyAlignment="1">
      <alignment horizontal="left" vertical="center"/>
    </xf>
    <xf numFmtId="0" fontId="17" fillId="3" borderId="1" xfId="0" applyFont="1" applyFill="1" applyBorder="1" applyAlignment="1">
      <alignment horizontal="center" vertical="center"/>
    </xf>
    <xf numFmtId="0" fontId="6" fillId="3" borderId="0" xfId="0" applyFont="1" applyFill="1" applyAlignment="1">
      <alignment horizontal="left" vertical="center" wrapText="1"/>
    </xf>
    <xf numFmtId="49" fontId="6" fillId="3" borderId="1" xfId="0" applyNumberFormat="1" applyFont="1" applyFill="1" applyBorder="1" applyAlignment="1">
      <alignment horizontal="left" vertical="center"/>
    </xf>
    <xf numFmtId="4" fontId="6" fillId="3" borderId="1" xfId="0" applyNumberFormat="1" applyFont="1" applyFill="1" applyBorder="1" applyAlignment="1">
      <alignment horizontal="left" vertical="center"/>
    </xf>
    <xf numFmtId="0" fontId="6" fillId="3" borderId="0" xfId="0" applyFont="1" applyFill="1" applyAlignment="1">
      <alignment horizontal="justify" vertical="center"/>
    </xf>
    <xf numFmtId="4" fontId="6" fillId="3" borderId="1" xfId="0" applyNumberFormat="1" applyFont="1" applyFill="1" applyBorder="1" applyAlignment="1">
      <alignment vertical="center"/>
    </xf>
    <xf numFmtId="0" fontId="6" fillId="3" borderId="0" xfId="0" applyFont="1" applyFill="1" applyAlignment="1">
      <alignment wrapText="1"/>
    </xf>
    <xf numFmtId="0" fontId="25" fillId="3" borderId="1" xfId="0" applyFont="1" applyFill="1" applyBorder="1" applyAlignment="1">
      <alignment vertical="center"/>
    </xf>
    <xf numFmtId="0" fontId="17" fillId="3" borderId="1" xfId="0" applyFont="1" applyFill="1" applyBorder="1" applyAlignment="1">
      <alignment horizontal="right" vertical="center"/>
    </xf>
    <xf numFmtId="49" fontId="6" fillId="3" borderId="1" xfId="0" applyNumberFormat="1" applyFont="1" applyFill="1" applyBorder="1" applyAlignment="1">
      <alignment horizontal="left" wrapText="1"/>
    </xf>
    <xf numFmtId="0" fontId="6" fillId="3" borderId="1" xfId="0" applyFont="1" applyFill="1" applyBorder="1" applyAlignment="1">
      <alignment horizontal="center"/>
    </xf>
    <xf numFmtId="49" fontId="6" fillId="3" borderId="1" xfId="0" applyNumberFormat="1" applyFont="1" applyFill="1" applyBorder="1" applyAlignment="1">
      <alignment vertical="center" wrapText="1"/>
    </xf>
    <xf numFmtId="4" fontId="6" fillId="3" borderId="7"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3" fontId="6" fillId="3" borderId="7" xfId="0" applyNumberFormat="1"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0" fontId="6" fillId="3" borderId="6" xfId="0" applyFont="1" applyFill="1" applyBorder="1" applyAlignment="1">
      <alignment vertical="center"/>
    </xf>
    <xf numFmtId="0" fontId="6" fillId="3" borderId="7" xfId="0" applyFont="1" applyFill="1" applyBorder="1" applyAlignment="1">
      <alignment vertical="center"/>
    </xf>
    <xf numFmtId="4" fontId="6" fillId="3" borderId="6" xfId="0" applyNumberFormat="1" applyFont="1" applyFill="1" applyBorder="1" applyAlignment="1">
      <alignment horizontal="center" vertical="center"/>
    </xf>
    <xf numFmtId="4" fontId="6" fillId="3" borderId="7" xfId="0" applyNumberFormat="1" applyFont="1" applyFill="1" applyBorder="1" applyAlignment="1">
      <alignment horizontal="center" vertical="center"/>
    </xf>
    <xf numFmtId="17" fontId="13" fillId="3" borderId="7" xfId="0" applyNumberFormat="1" applyFont="1" applyFill="1" applyBorder="1" applyAlignment="1">
      <alignment horizontal="center" vertical="center" wrapText="1"/>
    </xf>
    <xf numFmtId="17" fontId="13" fillId="3" borderId="6"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0" fillId="3" borderId="1" xfId="0" applyFill="1" applyBorder="1" applyAlignment="1">
      <alignment horizontal="center" vertical="center"/>
    </xf>
    <xf numFmtId="4" fontId="22" fillId="3" borderId="1" xfId="0" applyNumberFormat="1" applyFont="1" applyFill="1" applyBorder="1" applyAlignment="1">
      <alignment horizontal="center" vertical="center" wrapText="1"/>
    </xf>
    <xf numFmtId="0" fontId="6" fillId="3" borderId="1" xfId="0" applyFont="1" applyFill="1" applyBorder="1"/>
    <xf numFmtId="0" fontId="6" fillId="3" borderId="13" xfId="0" applyFont="1" applyFill="1" applyBorder="1" applyAlignment="1">
      <alignment horizontal="center" vertical="center" wrapText="1"/>
    </xf>
    <xf numFmtId="4" fontId="6" fillId="3" borderId="6" xfId="0" applyNumberFormat="1" applyFont="1" applyFill="1" applyBorder="1" applyAlignment="1">
      <alignment horizontal="right" vertical="center"/>
    </xf>
    <xf numFmtId="0" fontId="6" fillId="3" borderId="3" xfId="0" applyFont="1" applyFill="1" applyBorder="1" applyAlignment="1">
      <alignment vertical="center"/>
    </xf>
    <xf numFmtId="1" fontId="6" fillId="3" borderId="1" xfId="0" applyNumberFormat="1" applyFont="1" applyFill="1" applyBorder="1" applyAlignment="1">
      <alignment vertical="center" wrapText="1"/>
    </xf>
    <xf numFmtId="0" fontId="6" fillId="3" borderId="1" xfId="0" applyFont="1" applyFill="1" applyBorder="1" applyAlignment="1">
      <alignment vertical="top" wrapText="1"/>
    </xf>
    <xf numFmtId="4" fontId="6" fillId="3" borderId="1" xfId="0" applyNumberFormat="1" applyFont="1" applyFill="1" applyBorder="1" applyAlignment="1">
      <alignment vertical="top" wrapText="1"/>
    </xf>
    <xf numFmtId="0" fontId="6" fillId="3" borderId="1" xfId="0" applyFont="1" applyFill="1" applyBorder="1" applyAlignment="1">
      <alignment horizontal="center" vertical="top" wrapText="1"/>
    </xf>
    <xf numFmtId="4" fontId="6" fillId="3" borderId="1" xfId="0" applyNumberFormat="1" applyFont="1" applyFill="1" applyBorder="1" applyAlignment="1">
      <alignment horizontal="center" vertical="top" wrapText="1"/>
    </xf>
    <xf numFmtId="0" fontId="6" fillId="3" borderId="5" xfId="0" applyFont="1" applyFill="1" applyBorder="1" applyAlignment="1">
      <alignment horizontal="left" vertical="top"/>
    </xf>
    <xf numFmtId="0" fontId="6" fillId="3" borderId="1" xfId="0" applyFont="1" applyFill="1" applyBorder="1" applyAlignment="1">
      <alignment horizontal="left" vertical="top"/>
    </xf>
    <xf numFmtId="0" fontId="6" fillId="3" borderId="1" xfId="0" applyFont="1" applyFill="1" applyBorder="1" applyAlignment="1">
      <alignment vertical="top"/>
    </xf>
    <xf numFmtId="4" fontId="6" fillId="3" borderId="1" xfId="0" applyNumberFormat="1" applyFont="1" applyFill="1" applyBorder="1" applyAlignment="1">
      <alignment vertical="top"/>
    </xf>
    <xf numFmtId="49" fontId="6" fillId="3" borderId="1" xfId="0" applyNumberFormat="1" applyFont="1" applyFill="1" applyBorder="1" applyAlignment="1">
      <alignment horizontal="left" vertical="top" wrapText="1"/>
    </xf>
    <xf numFmtId="0" fontId="6" fillId="3" borderId="12" xfId="0" applyFont="1" applyFill="1" applyBorder="1" applyAlignment="1">
      <alignment horizontal="left" vertical="top"/>
    </xf>
    <xf numFmtId="2" fontId="6" fillId="3" borderId="1" xfId="0" applyNumberFormat="1" applyFont="1" applyFill="1" applyBorder="1" applyAlignment="1">
      <alignment horizontal="left" vertical="top"/>
    </xf>
    <xf numFmtId="2" fontId="6" fillId="3" borderId="1" xfId="0" applyNumberFormat="1" applyFont="1" applyFill="1" applyBorder="1" applyAlignment="1">
      <alignment vertical="center" wrapText="1"/>
    </xf>
    <xf numFmtId="4" fontId="6" fillId="3" borderId="1" xfId="0" applyNumberFormat="1" applyFont="1" applyFill="1" applyBorder="1" applyAlignment="1">
      <alignment horizontal="right" vertical="center" wrapText="1"/>
    </xf>
    <xf numFmtId="0" fontId="17" fillId="3" borderId="18" xfId="3" applyFont="1" applyFill="1" applyBorder="1" applyAlignment="1">
      <alignment horizontal="center" vertical="center" wrapText="1"/>
    </xf>
    <xf numFmtId="0" fontId="6" fillId="3" borderId="1" xfId="3" applyFont="1" applyFill="1" applyBorder="1" applyAlignment="1">
      <alignment horizontal="center" vertical="center" wrapText="1"/>
    </xf>
    <xf numFmtId="0" fontId="6" fillId="3" borderId="1" xfId="3" applyFont="1" applyFill="1" applyBorder="1" applyAlignment="1">
      <alignment horizontal="center" vertical="center"/>
    </xf>
    <xf numFmtId="0" fontId="17" fillId="3" borderId="1" xfId="3" applyFont="1" applyFill="1" applyBorder="1" applyAlignment="1">
      <alignment horizontal="center" wrapText="1"/>
    </xf>
    <xf numFmtId="0" fontId="6" fillId="3" borderId="1" xfId="0" applyFont="1" applyFill="1" applyBorder="1" applyAlignment="1">
      <alignment horizontal="center" wrapText="1"/>
    </xf>
    <xf numFmtId="0" fontId="49" fillId="3" borderId="0" xfId="0" applyFont="1" applyFill="1" applyAlignment="1">
      <alignment horizontal="center" vertical="center" wrapText="1"/>
    </xf>
    <xf numFmtId="0" fontId="6" fillId="3" borderId="0" xfId="0" applyFont="1" applyFill="1" applyAlignment="1">
      <alignment horizontal="center" vertical="center" wrapText="1"/>
    </xf>
    <xf numFmtId="4" fontId="25" fillId="3" borderId="1" xfId="0" applyNumberFormat="1" applyFont="1" applyFill="1" applyBorder="1" applyAlignment="1">
      <alignment horizontal="center" vertical="center"/>
    </xf>
    <xf numFmtId="0" fontId="6" fillId="3" borderId="0" xfId="0" applyFont="1" applyFill="1"/>
    <xf numFmtId="0" fontId="25" fillId="3" borderId="11" xfId="0" applyFont="1" applyFill="1" applyBorder="1" applyAlignment="1">
      <alignment horizontal="center" vertical="center" wrapText="1"/>
    </xf>
    <xf numFmtId="0" fontId="25" fillId="3" borderId="11" xfId="0" applyFont="1" applyFill="1" applyBorder="1" applyAlignment="1">
      <alignment horizontal="center" vertical="center"/>
    </xf>
    <xf numFmtId="49" fontId="22" fillId="3" borderId="1" xfId="0" applyNumberFormat="1" applyFont="1" applyFill="1" applyBorder="1" applyAlignment="1">
      <alignment horizontal="center" vertical="center" wrapText="1"/>
    </xf>
    <xf numFmtId="4" fontId="6" fillId="3" borderId="1" xfId="0" applyNumberFormat="1" applyFont="1" applyFill="1" applyBorder="1" applyAlignment="1">
      <alignment vertical="center" wrapText="1"/>
    </xf>
    <xf numFmtId="4" fontId="6" fillId="3" borderId="0" xfId="0" applyNumberFormat="1" applyFont="1" applyFill="1"/>
    <xf numFmtId="17" fontId="6" fillId="3" borderId="1" xfId="0" applyNumberFormat="1" applyFont="1" applyFill="1" applyBorder="1" applyAlignment="1">
      <alignment horizontal="center" vertical="center" wrapText="1"/>
    </xf>
    <xf numFmtId="17" fontId="6" fillId="3" borderId="1" xfId="0" applyNumberFormat="1" applyFont="1" applyFill="1" applyBorder="1" applyAlignment="1">
      <alignment horizontal="center" vertical="center"/>
    </xf>
    <xf numFmtId="0" fontId="0" fillId="3" borderId="1" xfId="0" applyFill="1" applyBorder="1" applyAlignment="1">
      <alignment horizontal="center"/>
    </xf>
    <xf numFmtId="0" fontId="6" fillId="3" borderId="3" xfId="0" quotePrefix="1" applyFont="1" applyFill="1" applyBorder="1" applyAlignment="1">
      <alignment horizontal="center" vertical="center"/>
    </xf>
    <xf numFmtId="167" fontId="6" fillId="3" borderId="3" xfId="0" applyNumberFormat="1" applyFont="1" applyFill="1" applyBorder="1" applyAlignment="1">
      <alignment horizontal="center" vertical="center"/>
    </xf>
    <xf numFmtId="44" fontId="6" fillId="3" borderId="3" xfId="0" applyNumberFormat="1" applyFont="1" applyFill="1" applyBorder="1" applyAlignment="1">
      <alignment horizontal="right" vertical="center"/>
    </xf>
    <xf numFmtId="17" fontId="6" fillId="3" borderId="3" xfId="0" applyNumberFormat="1" applyFont="1" applyFill="1" applyBorder="1" applyAlignment="1">
      <alignment horizontal="center" vertical="center" wrapText="1"/>
    </xf>
    <xf numFmtId="0" fontId="6" fillId="3" borderId="1" xfId="0" quotePrefix="1" applyFont="1" applyFill="1" applyBorder="1" applyAlignment="1">
      <alignment horizontal="center" vertical="center" wrapText="1"/>
    </xf>
    <xf numFmtId="44" fontId="6" fillId="3" borderId="1" xfId="0" applyNumberFormat="1" applyFont="1" applyFill="1" applyBorder="1" applyAlignment="1">
      <alignment horizontal="center" vertical="center"/>
    </xf>
    <xf numFmtId="44" fontId="6" fillId="3" borderId="1" xfId="0" applyNumberFormat="1" applyFont="1" applyFill="1" applyBorder="1" applyAlignment="1">
      <alignment horizontal="right" vertical="center"/>
    </xf>
    <xf numFmtId="0" fontId="35" fillId="3" borderId="1" xfId="0" quotePrefix="1" applyFont="1" applyFill="1" applyBorder="1" applyAlignment="1">
      <alignment horizontal="center" vertical="center" wrapText="1"/>
    </xf>
    <xf numFmtId="0" fontId="6" fillId="7" borderId="1" xfId="0" applyFont="1" applyFill="1" applyBorder="1" applyAlignment="1">
      <alignment horizontal="center" vertical="center" wrapText="1"/>
    </xf>
    <xf numFmtId="0" fontId="39" fillId="7" borderId="1" xfId="0" applyFont="1" applyFill="1" applyBorder="1" applyAlignment="1">
      <alignment horizontal="center" vertical="center" wrapText="1"/>
    </xf>
    <xf numFmtId="4" fontId="22" fillId="0" borderId="1" xfId="0" applyNumberFormat="1" applyFont="1" applyBorder="1" applyAlignment="1">
      <alignment horizontal="center" vertical="center"/>
    </xf>
    <xf numFmtId="0" fontId="6" fillId="3" borderId="0" xfId="0" applyFont="1" applyFill="1" applyAlignment="1">
      <alignment horizontal="center" vertical="center"/>
    </xf>
    <xf numFmtId="4" fontId="22" fillId="0" borderId="1" xfId="0" applyNumberFormat="1" applyFont="1" applyBorder="1" applyAlignment="1">
      <alignment horizontal="right" vertical="center"/>
    </xf>
    <xf numFmtId="0" fontId="6" fillId="0" borderId="1" xfId="0" applyFont="1" applyBorder="1" applyAlignment="1">
      <alignment vertical="center"/>
    </xf>
    <xf numFmtId="0" fontId="6" fillId="0" borderId="1" xfId="0" applyFont="1" applyBorder="1" applyAlignment="1">
      <alignment vertical="top" wrapText="1"/>
    </xf>
    <xf numFmtId="16" fontId="6" fillId="0" borderId="1" xfId="0" applyNumberFormat="1" applyFont="1" applyBorder="1" applyAlignment="1">
      <alignment vertical="center"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center" wrapText="1"/>
    </xf>
    <xf numFmtId="0" fontId="6" fillId="0" borderId="1" xfId="0" applyFont="1" applyBorder="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left" vertical="center"/>
    </xf>
    <xf numFmtId="0" fontId="6" fillId="0" borderId="1" xfId="0" applyFont="1" applyBorder="1" applyAlignment="1">
      <alignment wrapText="1"/>
    </xf>
    <xf numFmtId="0" fontId="6" fillId="0" borderId="0" xfId="0" applyFont="1" applyAlignment="1">
      <alignment vertical="center"/>
    </xf>
    <xf numFmtId="0" fontId="6" fillId="0" borderId="0" xfId="0" applyFont="1" applyAlignment="1">
      <alignment horizontal="center" vertical="center"/>
    </xf>
    <xf numFmtId="16" fontId="6" fillId="0" borderId="1" xfId="0" applyNumberFormat="1" applyFont="1" applyBorder="1" applyAlignment="1">
      <alignment horizontal="left" vertical="center" wrapText="1"/>
    </xf>
    <xf numFmtId="0" fontId="6" fillId="0" borderId="0" xfId="0" applyFont="1" applyAlignment="1">
      <alignment vertical="center" wrapText="1"/>
    </xf>
    <xf numFmtId="16" fontId="6" fillId="3" borderId="1" xfId="0" applyNumberFormat="1" applyFont="1" applyFill="1" applyBorder="1" applyAlignment="1">
      <alignment horizontal="left" vertical="center" wrapText="1"/>
    </xf>
    <xf numFmtId="16" fontId="6" fillId="3" borderId="1" xfId="0" applyNumberFormat="1" applyFont="1" applyFill="1" applyBorder="1" applyAlignment="1">
      <alignment vertical="center" wrapText="1"/>
    </xf>
    <xf numFmtId="0" fontId="6" fillId="3" borderId="0" xfId="0" applyFont="1" applyFill="1" applyAlignment="1">
      <alignment vertical="top" wrapText="1"/>
    </xf>
    <xf numFmtId="0" fontId="22" fillId="3" borderId="0" xfId="0" applyFont="1" applyFill="1" applyAlignment="1">
      <alignment vertical="center" wrapText="1"/>
    </xf>
    <xf numFmtId="49" fontId="6" fillId="3" borderId="1" xfId="0" applyNumberFormat="1" applyFont="1" applyFill="1" applyBorder="1" applyAlignment="1">
      <alignment vertical="top" wrapText="1"/>
    </xf>
    <xf numFmtId="4" fontId="51" fillId="3" borderId="1" xfId="0" applyNumberFormat="1" applyFont="1" applyFill="1" applyBorder="1" applyAlignment="1">
      <alignment vertical="top" wrapText="1"/>
    </xf>
    <xf numFmtId="16" fontId="6" fillId="3" borderId="6" xfId="0" applyNumberFormat="1" applyFont="1" applyFill="1" applyBorder="1" applyAlignment="1">
      <alignment horizontal="left" vertical="top" wrapText="1"/>
    </xf>
    <xf numFmtId="0" fontId="6" fillId="3" borderId="6" xfId="0" applyFont="1" applyFill="1" applyBorder="1" applyAlignment="1">
      <alignment vertical="top" wrapText="1"/>
    </xf>
    <xf numFmtId="0" fontId="0" fillId="0" borderId="0" xfId="0" applyAlignment="1">
      <alignment vertical="top" wrapText="1"/>
    </xf>
    <xf numFmtId="0" fontId="52" fillId="0" borderId="0" xfId="0" applyFont="1" applyAlignment="1">
      <alignment wrapText="1"/>
    </xf>
    <xf numFmtId="0" fontId="0" fillId="0" borderId="0" xfId="0" applyAlignment="1">
      <alignment horizontal="justify" vertical="top" wrapText="1"/>
    </xf>
    <xf numFmtId="4" fontId="52" fillId="0" borderId="0" xfId="0" applyNumberFormat="1" applyFont="1" applyAlignment="1">
      <alignment wrapText="1"/>
    </xf>
    <xf numFmtId="3" fontId="6" fillId="3" borderId="3" xfId="0" applyNumberFormat="1" applyFont="1" applyFill="1" applyBorder="1" applyAlignment="1">
      <alignment horizontal="center" vertical="center"/>
    </xf>
    <xf numFmtId="3" fontId="6" fillId="3" borderId="6" xfId="0" applyNumberFormat="1" applyFont="1" applyFill="1" applyBorder="1" applyAlignment="1">
      <alignment horizontal="center" vertical="center"/>
    </xf>
    <xf numFmtId="3" fontId="6" fillId="3" borderId="1" xfId="2" applyNumberFormat="1" applyFont="1" applyFill="1" applyBorder="1" applyAlignment="1">
      <alignment horizontal="center" vertical="center"/>
    </xf>
    <xf numFmtId="3" fontId="6" fillId="3" borderId="6" xfId="2" applyNumberFormat="1" applyFont="1" applyFill="1" applyBorder="1" applyAlignment="1">
      <alignment horizontal="center" vertical="center"/>
    </xf>
    <xf numFmtId="3" fontId="6" fillId="3" borderId="7" xfId="0" applyNumberFormat="1" applyFont="1" applyFill="1" applyBorder="1" applyAlignment="1">
      <alignment horizontal="center" vertical="center"/>
    </xf>
    <xf numFmtId="17" fontId="6" fillId="0" borderId="1" xfId="0" applyNumberFormat="1" applyFont="1" applyBorder="1" applyAlignment="1">
      <alignment horizontal="center" vertical="center" wrapText="1"/>
    </xf>
    <xf numFmtId="166" fontId="0" fillId="0" borderId="0" xfId="0" applyNumberFormat="1" applyAlignment="1">
      <alignment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16" fontId="6" fillId="0" borderId="1" xfId="0" applyNumberFormat="1" applyFont="1" applyBorder="1" applyAlignment="1">
      <alignment horizontal="center" vertical="center" wrapText="1"/>
    </xf>
    <xf numFmtId="0" fontId="35" fillId="0" borderId="1" xfId="0" applyFont="1" applyBorder="1" applyAlignment="1">
      <alignment horizontal="center" vertical="center"/>
    </xf>
    <xf numFmtId="165" fontId="6" fillId="0" borderId="1"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16"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0" fillId="0" borderId="1" xfId="0" applyBorder="1" applyAlignment="1">
      <alignment horizontal="center" vertical="center" wrapText="1"/>
    </xf>
    <xf numFmtId="165" fontId="0" fillId="0" borderId="1" xfId="0" applyNumberFormat="1" applyBorder="1" applyAlignment="1">
      <alignment horizontal="center" vertical="center"/>
    </xf>
    <xf numFmtId="0" fontId="22" fillId="0" borderId="3" xfId="0" applyFont="1" applyBorder="1" applyAlignment="1">
      <alignment horizontal="center" vertical="center" wrapText="1"/>
    </xf>
    <xf numFmtId="0" fontId="22"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right" vertical="center" wrapText="1"/>
    </xf>
    <xf numFmtId="164" fontId="6" fillId="0" borderId="1" xfId="0" applyNumberFormat="1" applyFont="1" applyBorder="1" applyAlignment="1">
      <alignment horizontal="right" vertical="center"/>
    </xf>
    <xf numFmtId="0" fontId="6" fillId="0" borderId="1" xfId="0" applyFont="1" applyBorder="1" applyAlignment="1">
      <alignment horizontal="right" vertical="center"/>
    </xf>
    <xf numFmtId="0" fontId="6" fillId="0" borderId="3" xfId="0" applyFont="1" applyBorder="1" applyAlignment="1">
      <alignment horizontal="left" vertical="center"/>
    </xf>
    <xf numFmtId="0" fontId="6" fillId="0" borderId="1" xfId="0" applyFont="1" applyBorder="1"/>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4" fontId="6" fillId="0" borderId="3" xfId="0" applyNumberFormat="1" applyFont="1" applyBorder="1" applyAlignment="1">
      <alignment horizontal="center" vertical="center"/>
    </xf>
    <xf numFmtId="168" fontId="22" fillId="0" borderId="1" xfId="0" applyNumberFormat="1" applyFont="1" applyBorder="1" applyAlignment="1">
      <alignment horizontal="center" vertical="center"/>
    </xf>
    <xf numFmtId="0" fontId="6" fillId="0" borderId="3" xfId="0" applyFont="1" applyBorder="1" applyAlignment="1">
      <alignment horizontal="center" wrapText="1"/>
    </xf>
    <xf numFmtId="0" fontId="6" fillId="0" borderId="5" xfId="0" applyFont="1" applyBorder="1" applyAlignment="1">
      <alignment horizontal="left" vertical="top"/>
    </xf>
    <xf numFmtId="0" fontId="6" fillId="0" borderId="1" xfId="0" applyFont="1" applyBorder="1" applyAlignment="1">
      <alignment horizontal="left" vertical="top"/>
    </xf>
    <xf numFmtId="0" fontId="6" fillId="0" borderId="1" xfId="0" applyFont="1" applyBorder="1" applyAlignment="1">
      <alignment vertical="top"/>
    </xf>
    <xf numFmtId="4" fontId="6" fillId="0" borderId="1" xfId="0" applyNumberFormat="1" applyFont="1" applyBorder="1" applyAlignment="1">
      <alignment horizontal="left" vertical="center"/>
    </xf>
    <xf numFmtId="4" fontId="6" fillId="0" borderId="1" xfId="0" applyNumberFormat="1" applyFont="1" applyBorder="1" applyAlignment="1">
      <alignment horizontal="right" vertical="center"/>
    </xf>
    <xf numFmtId="0" fontId="6" fillId="0" borderId="1" xfId="3" applyFont="1" applyBorder="1" applyAlignment="1">
      <alignment horizontal="center" vertical="center" wrapText="1"/>
    </xf>
    <xf numFmtId="0" fontId="6" fillId="0" borderId="1" xfId="3" applyFont="1" applyBorder="1" applyAlignment="1">
      <alignment horizontal="center" vertical="center"/>
    </xf>
    <xf numFmtId="0" fontId="6" fillId="0" borderId="3" xfId="0" applyFont="1" applyBorder="1" applyAlignment="1">
      <alignment horizontal="left" vertical="top" wrapText="1"/>
    </xf>
    <xf numFmtId="3" fontId="6" fillId="0" borderId="1" xfId="0" applyNumberFormat="1" applyFont="1" applyBorder="1" applyAlignment="1">
      <alignment horizontal="left" vertical="center" wrapText="1"/>
    </xf>
    <xf numFmtId="0" fontId="6" fillId="0" borderId="5" xfId="0" applyFont="1" applyBorder="1" applyAlignment="1">
      <alignment vertical="center" wrapText="1"/>
    </xf>
    <xf numFmtId="0" fontId="6" fillId="0" borderId="4" xfId="0" applyFont="1" applyBorder="1" applyAlignment="1">
      <alignment vertical="center"/>
    </xf>
    <xf numFmtId="0" fontId="6" fillId="0" borderId="2" xfId="0" applyFont="1" applyBorder="1" applyAlignment="1">
      <alignment horizontal="center" vertical="center" wrapText="1"/>
    </xf>
    <xf numFmtId="2"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0" fontId="6" fillId="0" borderId="2" xfId="0" applyFont="1" applyBorder="1" applyAlignment="1">
      <alignment horizontal="left" vertical="center" wrapText="1"/>
    </xf>
    <xf numFmtId="49" fontId="6" fillId="0" borderId="1" xfId="0" applyNumberFormat="1" applyFont="1" applyBorder="1" applyAlignment="1">
      <alignment horizontal="center" vertical="center"/>
    </xf>
    <xf numFmtId="0" fontId="6" fillId="0" borderId="12" xfId="0" applyFont="1" applyBorder="1" applyAlignment="1">
      <alignment horizontal="left" vertical="center" wrapText="1"/>
    </xf>
    <xf numFmtId="0" fontId="20" fillId="5" borderId="6" xfId="0" applyFont="1" applyFill="1" applyBorder="1" applyAlignment="1">
      <alignment horizontal="center" vertical="center"/>
    </xf>
    <xf numFmtId="0" fontId="20"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20" fillId="5" borderId="1" xfId="0" applyFont="1" applyFill="1" applyBorder="1" applyAlignment="1">
      <alignment horizontal="center" vertical="center" wrapText="1"/>
    </xf>
    <xf numFmtId="1" fontId="20" fillId="5" borderId="1" xfId="0" applyNumberFormat="1" applyFont="1" applyFill="1" applyBorder="1" applyAlignment="1">
      <alignment horizontal="center" vertical="center" wrapText="1"/>
    </xf>
    <xf numFmtId="4" fontId="20" fillId="5" borderId="1" xfId="0" applyNumberFormat="1" applyFont="1" applyFill="1" applyBorder="1" applyAlignment="1">
      <alignment horizontal="center" vertical="center" wrapText="1"/>
    </xf>
    <xf numFmtId="2" fontId="0" fillId="0" borderId="1" xfId="0" applyNumberFormat="1" applyBorder="1" applyAlignment="1">
      <alignment horizontal="center" vertical="center"/>
    </xf>
    <xf numFmtId="0" fontId="8" fillId="5" borderId="1" xfId="0" applyFont="1" applyFill="1" applyBorder="1" applyAlignment="1">
      <alignment horizontal="center" vertical="center" wrapText="1"/>
    </xf>
    <xf numFmtId="4" fontId="8" fillId="5" borderId="1" xfId="0" applyNumberFormat="1" applyFont="1" applyFill="1" applyBorder="1" applyAlignment="1">
      <alignment horizontal="center" vertical="center" wrapText="1"/>
    </xf>
    <xf numFmtId="0" fontId="8" fillId="5" borderId="6" xfId="0" applyFont="1" applyFill="1" applyBorder="1" applyAlignment="1">
      <alignment horizontal="center" vertical="center"/>
    </xf>
    <xf numFmtId="0" fontId="8" fillId="5" borderId="6" xfId="0"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wrapText="1"/>
    </xf>
    <xf numFmtId="0" fontId="0" fillId="2" borderId="1" xfId="0" applyFill="1" applyBorder="1" applyAlignment="1">
      <alignment horizontal="center"/>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65" fontId="6" fillId="0" borderId="3" xfId="0" applyNumberFormat="1" applyFont="1" applyBorder="1" applyAlignment="1">
      <alignment horizontal="center" vertical="center" wrapText="1"/>
    </xf>
    <xf numFmtId="165" fontId="6" fillId="0" borderId="7" xfId="0" applyNumberFormat="1" applyFont="1" applyBorder="1" applyAlignment="1">
      <alignment horizontal="center" vertical="center" wrapText="1"/>
    </xf>
    <xf numFmtId="165" fontId="6" fillId="0" borderId="6"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6" xfId="0" applyFont="1" applyBorder="1" applyAlignment="1">
      <alignment horizontal="center" vertical="center" wrapText="1"/>
    </xf>
    <xf numFmtId="0" fontId="0" fillId="5" borderId="3"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0" fontId="0" fillId="5" borderId="1" xfId="0" applyFill="1" applyBorder="1" applyAlignment="1">
      <alignment horizont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164" fontId="6" fillId="0" borderId="3" xfId="0" applyNumberFormat="1" applyFont="1" applyBorder="1" applyAlignment="1">
      <alignment horizontal="center" vertical="center"/>
    </xf>
    <xf numFmtId="164" fontId="6" fillId="0" borderId="6" xfId="0" applyNumberFormat="1" applyFont="1" applyBorder="1" applyAlignment="1">
      <alignment horizontal="center" vertical="center"/>
    </xf>
    <xf numFmtId="165"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6" fillId="0" borderId="1" xfId="0" applyFont="1" applyBorder="1" applyAlignment="1">
      <alignment horizontal="center" vertical="center"/>
    </xf>
    <xf numFmtId="0" fontId="35" fillId="0" borderId="3" xfId="0" applyFont="1" applyBorder="1" applyAlignment="1">
      <alignment horizontal="center" vertical="center"/>
    </xf>
    <xf numFmtId="0" fontId="35" fillId="0" borderId="7" xfId="0" applyFont="1" applyBorder="1" applyAlignment="1">
      <alignment horizontal="center" vertical="center"/>
    </xf>
    <xf numFmtId="0" fontId="35" fillId="0" borderId="6" xfId="0" applyFont="1" applyBorder="1" applyAlignment="1">
      <alignment horizontal="center" vertical="center"/>
    </xf>
    <xf numFmtId="0" fontId="6" fillId="0" borderId="7" xfId="0" applyFont="1" applyBorder="1" applyAlignment="1">
      <alignment horizontal="center" vertical="center"/>
    </xf>
    <xf numFmtId="164" fontId="6" fillId="0" borderId="7" xfId="0" applyNumberFormat="1" applyFont="1" applyBorder="1" applyAlignment="1">
      <alignment horizontal="center" vertical="center"/>
    </xf>
    <xf numFmtId="165" fontId="6" fillId="0" borderId="3" xfId="0" applyNumberFormat="1" applyFont="1" applyBorder="1" applyAlignment="1">
      <alignment horizontal="center" vertical="center"/>
    </xf>
    <xf numFmtId="165" fontId="6" fillId="0" borderId="7" xfId="0" applyNumberFormat="1" applyFont="1" applyBorder="1" applyAlignment="1">
      <alignment horizontal="center" vertical="center"/>
    </xf>
    <xf numFmtId="165" fontId="6" fillId="0" borderId="6" xfId="0" applyNumberFormat="1" applyFont="1" applyBorder="1" applyAlignment="1">
      <alignment horizontal="center" vertical="center"/>
    </xf>
    <xf numFmtId="2" fontId="6" fillId="0" borderId="3"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6" xfId="0" applyNumberFormat="1" applyFont="1" applyBorder="1" applyAlignment="1">
      <alignment horizontal="center" vertical="center"/>
    </xf>
    <xf numFmtId="0" fontId="0" fillId="0" borderId="2" xfId="0" applyBorder="1" applyAlignment="1">
      <alignment horizontal="right"/>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6"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9" fillId="0" borderId="5" xfId="0" applyFont="1" applyBorder="1" applyAlignment="1">
      <alignment horizontal="center"/>
    </xf>
    <xf numFmtId="4" fontId="7" fillId="4" borderId="1" xfId="0" applyNumberFormat="1" applyFont="1" applyFill="1" applyBorder="1" applyAlignment="1">
      <alignment horizontal="center" vertical="center" wrapText="1"/>
    </xf>
    <xf numFmtId="0" fontId="5" fillId="3" borderId="0" xfId="0" applyFont="1" applyFill="1" applyAlignment="1">
      <alignment horizontal="left" vertical="center" wrapText="1"/>
    </xf>
    <xf numFmtId="0" fontId="35" fillId="0" borderId="1" xfId="0" applyFont="1" applyBorder="1" applyAlignment="1">
      <alignment horizontal="center" vertical="center"/>
    </xf>
    <xf numFmtId="0" fontId="17" fillId="0" borderId="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3" fontId="6" fillId="0" borderId="3"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0" fontId="0" fillId="0" borderId="3"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65" fontId="0" fillId="0" borderId="3" xfId="0" applyNumberFormat="1" applyBorder="1" applyAlignment="1">
      <alignment horizontal="center" vertical="center"/>
    </xf>
    <xf numFmtId="165" fontId="0" fillId="0" borderId="7" xfId="0" applyNumberFormat="1" applyBorder="1" applyAlignment="1">
      <alignment horizontal="center" vertical="center"/>
    </xf>
    <xf numFmtId="165" fontId="0" fillId="0" borderId="6" xfId="0" applyNumberFormat="1" applyBorder="1" applyAlignment="1">
      <alignment horizontal="center" vertical="center"/>
    </xf>
    <xf numFmtId="2" fontId="0" fillId="0" borderId="3" xfId="0" applyNumberFormat="1" applyBorder="1" applyAlignment="1">
      <alignment horizontal="center" vertical="center"/>
    </xf>
    <xf numFmtId="2" fontId="0" fillId="0" borderId="7" xfId="0" applyNumberFormat="1" applyBorder="1" applyAlignment="1">
      <alignment horizontal="center" vertical="center"/>
    </xf>
    <xf numFmtId="2" fontId="0" fillId="0" borderId="6" xfId="0" applyNumberFormat="1"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17" fontId="13" fillId="3" borderId="3" xfId="0" applyNumberFormat="1" applyFont="1" applyFill="1" applyBorder="1" applyAlignment="1">
      <alignment horizontal="center" vertical="center" wrapText="1"/>
    </xf>
    <xf numFmtId="0" fontId="6" fillId="3" borderId="6" xfId="0" applyFont="1" applyFill="1" applyBorder="1"/>
    <xf numFmtId="4" fontId="13" fillId="3" borderId="3" xfId="0" applyNumberFormat="1" applyFont="1" applyFill="1" applyBorder="1" applyAlignment="1">
      <alignment horizontal="right" vertical="center"/>
    </xf>
    <xf numFmtId="0" fontId="6" fillId="3" borderId="6" xfId="0" applyFont="1" applyFill="1" applyBorder="1" applyAlignment="1">
      <alignment horizontal="right" vertical="center"/>
    </xf>
    <xf numFmtId="0" fontId="13" fillId="3" borderId="3" xfId="0" applyFont="1" applyFill="1" applyBorder="1"/>
    <xf numFmtId="4" fontId="13" fillId="3" borderId="7" xfId="0" applyNumberFormat="1" applyFont="1" applyFill="1" applyBorder="1" applyAlignment="1">
      <alignment vertical="center"/>
    </xf>
    <xf numFmtId="4" fontId="13" fillId="3" borderId="6" xfId="0" applyNumberFormat="1" applyFont="1" applyFill="1" applyBorder="1" applyAlignment="1">
      <alignment vertical="center"/>
    </xf>
    <xf numFmtId="4" fontId="13" fillId="3" borderId="3" xfId="0" applyNumberFormat="1" applyFont="1" applyFill="1" applyBorder="1" applyAlignment="1">
      <alignment vertical="center"/>
    </xf>
    <xf numFmtId="0" fontId="0" fillId="3" borderId="6" xfId="0" applyFill="1" applyBorder="1" applyAlignment="1">
      <alignment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16" fillId="3" borderId="3" xfId="0" applyFont="1" applyFill="1" applyBorder="1" applyAlignment="1">
      <alignment horizontal="center"/>
    </xf>
    <xf numFmtId="0" fontId="16" fillId="3" borderId="7" xfId="0" applyFont="1" applyFill="1" applyBorder="1" applyAlignment="1">
      <alignment horizontal="center"/>
    </xf>
    <xf numFmtId="0" fontId="16" fillId="3" borderId="6" xfId="0" applyFont="1" applyFill="1" applyBorder="1" applyAlignment="1">
      <alignment horizontal="center"/>
    </xf>
    <xf numFmtId="0" fontId="6" fillId="3" borderId="6" xfId="0" applyFont="1" applyFill="1" applyBorder="1" applyAlignment="1">
      <alignment vertical="center"/>
    </xf>
    <xf numFmtId="0" fontId="13" fillId="3" borderId="7" xfId="0" applyFont="1" applyFill="1" applyBorder="1" applyAlignment="1">
      <alignment vertical="center" wrapText="1"/>
    </xf>
    <xf numFmtId="0" fontId="13" fillId="3" borderId="6" xfId="0" applyFont="1" applyFill="1" applyBorder="1" applyAlignment="1">
      <alignment vertical="center" wrapText="1"/>
    </xf>
    <xf numFmtId="0" fontId="13" fillId="3" borderId="24" xfId="0" applyFont="1" applyFill="1" applyBorder="1" applyAlignment="1">
      <alignment horizontal="center" vertical="center" wrapText="1"/>
    </xf>
    <xf numFmtId="0" fontId="0" fillId="3" borderId="6" xfId="0" applyFill="1" applyBorder="1" applyAlignment="1">
      <alignment horizontal="center" vertical="center" wrapText="1"/>
    </xf>
    <xf numFmtId="0" fontId="13" fillId="3" borderId="7"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6" xfId="0" applyFont="1" applyFill="1" applyBorder="1" applyAlignment="1">
      <alignment horizontal="center" vertical="center"/>
    </xf>
    <xf numFmtId="0" fontId="13" fillId="3" borderId="3" xfId="0" applyFont="1" applyFill="1" applyBorder="1" applyAlignment="1">
      <alignment vertical="center" wrapText="1"/>
    </xf>
    <xf numFmtId="0" fontId="6" fillId="3" borderId="6" xfId="0" applyFont="1" applyFill="1" applyBorder="1" applyAlignment="1">
      <alignment vertical="center" wrapText="1"/>
    </xf>
    <xf numFmtId="0" fontId="13" fillId="3" borderId="3"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7" xfId="0" applyFont="1" applyFill="1" applyBorder="1" applyAlignment="1">
      <alignment vertical="center"/>
    </xf>
    <xf numFmtId="0" fontId="6" fillId="3" borderId="7" xfId="0" applyFont="1" applyFill="1" applyBorder="1"/>
    <xf numFmtId="0" fontId="6" fillId="3" borderId="7" xfId="0" applyFont="1" applyFill="1" applyBorder="1" applyAlignment="1">
      <alignment horizontal="right" vertical="center"/>
    </xf>
    <xf numFmtId="0" fontId="8" fillId="3" borderId="3" xfId="0" applyFont="1" applyFill="1" applyBorder="1" applyAlignment="1">
      <alignment horizontal="center" vertical="center"/>
    </xf>
    <xf numFmtId="0" fontId="12" fillId="0" borderId="0" xfId="0" applyFont="1" applyAlignment="1">
      <alignment wrapText="1"/>
    </xf>
    <xf numFmtId="0" fontId="9" fillId="0" borderId="2" xfId="0" applyFont="1" applyBorder="1" applyAlignment="1">
      <alignment horizontal="right"/>
    </xf>
    <xf numFmtId="0" fontId="8" fillId="4" borderId="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5" xfId="0" applyFont="1" applyBorder="1" applyAlignment="1">
      <alignment horizontal="center"/>
    </xf>
    <xf numFmtId="0" fontId="13" fillId="3" borderId="3" xfId="0" applyFont="1" applyFill="1" applyBorder="1" applyAlignment="1">
      <alignment vertical="center"/>
    </xf>
    <xf numFmtId="0" fontId="6" fillId="3" borderId="7" xfId="0" applyFont="1" applyFill="1" applyBorder="1" applyAlignment="1">
      <alignment vertical="center" wrapText="1"/>
    </xf>
    <xf numFmtId="0" fontId="0" fillId="3" borderId="6" xfId="0" applyFill="1" applyBorder="1" applyAlignment="1">
      <alignment horizontal="center" vertical="center"/>
    </xf>
    <xf numFmtId="0" fontId="0" fillId="3" borderId="6" xfId="0" applyFill="1" applyBorder="1" applyAlignment="1">
      <alignment horizontal="left" vertical="center" wrapText="1"/>
    </xf>
    <xf numFmtId="0" fontId="0" fillId="3" borderId="6" xfId="0" applyFill="1" applyBorder="1" applyAlignment="1">
      <alignment vertical="center"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0" fillId="3" borderId="6" xfId="0" applyFill="1" applyBorder="1"/>
    <xf numFmtId="0" fontId="13" fillId="3" borderId="7"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3" xfId="0" applyFont="1" applyFill="1" applyBorder="1" applyAlignment="1">
      <alignment horizontal="center"/>
    </xf>
    <xf numFmtId="0" fontId="13" fillId="3" borderId="7" xfId="0" applyFont="1" applyFill="1" applyBorder="1" applyAlignment="1">
      <alignment horizontal="center"/>
    </xf>
    <xf numFmtId="0" fontId="13" fillId="3" borderId="6" xfId="0" applyFont="1" applyFill="1" applyBorder="1" applyAlignment="1">
      <alignment horizontal="center"/>
    </xf>
    <xf numFmtId="0" fontId="16" fillId="3" borderId="3"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3" xfId="0" applyFont="1" applyFill="1" applyBorder="1" applyAlignment="1">
      <alignment horizontal="center"/>
    </xf>
    <xf numFmtId="0" fontId="6" fillId="3" borderId="6" xfId="0" applyFont="1" applyFill="1" applyBorder="1" applyAlignment="1">
      <alignment horizontal="center"/>
    </xf>
    <xf numFmtId="4" fontId="6" fillId="3" borderId="3" xfId="0" applyNumberFormat="1" applyFont="1" applyFill="1" applyBorder="1" applyAlignment="1">
      <alignment horizontal="center" vertical="center"/>
    </xf>
    <xf numFmtId="4" fontId="6" fillId="3" borderId="6" xfId="0" applyNumberFormat="1" applyFont="1" applyFill="1" applyBorder="1" applyAlignment="1">
      <alignment horizontal="center" vertical="center"/>
    </xf>
    <xf numFmtId="0" fontId="6" fillId="3" borderId="7" xfId="0" applyFont="1" applyFill="1" applyBorder="1" applyAlignment="1">
      <alignment horizontal="center"/>
    </xf>
    <xf numFmtId="4" fontId="6" fillId="3" borderId="7"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xf>
    <xf numFmtId="2" fontId="6" fillId="3" borderId="3" xfId="0" applyNumberFormat="1" applyFont="1" applyFill="1" applyBorder="1" applyAlignment="1">
      <alignment horizontal="center" vertical="center"/>
    </xf>
    <xf numFmtId="2" fontId="6" fillId="3" borderId="7" xfId="0" applyNumberFormat="1" applyFont="1" applyFill="1" applyBorder="1" applyAlignment="1">
      <alignment horizontal="center" vertical="center"/>
    </xf>
    <xf numFmtId="2" fontId="6" fillId="3" borderId="6" xfId="0" applyNumberFormat="1" applyFont="1" applyFill="1" applyBorder="1" applyAlignment="1">
      <alignment horizontal="center" vertical="center"/>
    </xf>
    <xf numFmtId="0" fontId="50" fillId="3" borderId="3" xfId="0" applyFont="1" applyFill="1" applyBorder="1" applyAlignment="1">
      <alignment horizontal="center" vertical="center" wrapText="1"/>
    </xf>
    <xf numFmtId="0" fontId="50" fillId="3" borderId="7" xfId="0" applyFont="1" applyFill="1" applyBorder="1" applyAlignment="1">
      <alignment horizontal="center" vertical="center" wrapText="1"/>
    </xf>
    <xf numFmtId="0" fontId="50" fillId="3" borderId="6" xfId="0"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2" xfId="0" applyFont="1" applyFill="1" applyBorder="1" applyAlignment="1">
      <alignment horizontal="center" vertical="center"/>
    </xf>
    <xf numFmtId="4" fontId="6" fillId="3" borderId="1" xfId="0" applyNumberFormat="1" applyFont="1" applyFill="1" applyBorder="1" applyAlignment="1">
      <alignment horizontal="center" vertical="center"/>
    </xf>
    <xf numFmtId="4" fontId="0" fillId="5" borderId="3" xfId="0" applyNumberFormat="1" applyFill="1" applyBorder="1" applyAlignment="1">
      <alignment horizontal="center" vertical="center"/>
    </xf>
    <xf numFmtId="4" fontId="0" fillId="5" borderId="7" xfId="0" applyNumberFormat="1" applyFill="1" applyBorder="1" applyAlignment="1">
      <alignment horizontal="center" vertical="center"/>
    </xf>
    <xf numFmtId="4" fontId="0" fillId="5" borderId="6" xfId="0" applyNumberFormat="1" applyFill="1" applyBorder="1" applyAlignment="1">
      <alignment horizontal="center" vertical="center"/>
    </xf>
    <xf numFmtId="4" fontId="7" fillId="4" borderId="4" xfId="0" applyNumberFormat="1" applyFont="1" applyFill="1" applyBorder="1" applyAlignment="1">
      <alignment horizontal="center" vertical="center" wrapText="1"/>
    </xf>
    <xf numFmtId="4" fontId="7" fillId="4" borderId="5" xfId="0" applyNumberFormat="1"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6" xfId="0" applyFont="1" applyBorder="1" applyAlignment="1">
      <alignment horizontal="center" vertical="center" wrapText="1"/>
    </xf>
    <xf numFmtId="4" fontId="22" fillId="0" borderId="3" xfId="0" applyNumberFormat="1" applyFont="1" applyBorder="1" applyAlignment="1">
      <alignment horizontal="center" vertical="center"/>
    </xf>
    <xf numFmtId="4" fontId="22" fillId="0" borderId="7" xfId="0" applyNumberFormat="1" applyFont="1" applyBorder="1" applyAlignment="1">
      <alignment horizontal="center" vertical="center"/>
    </xf>
    <xf numFmtId="4" fontId="22" fillId="0" borderId="6" xfId="0" applyNumberFormat="1" applyFont="1" applyBorder="1" applyAlignment="1">
      <alignment horizontal="center" vertical="center"/>
    </xf>
    <xf numFmtId="164" fontId="6" fillId="0" borderId="1" xfId="0" applyNumberFormat="1" applyFont="1" applyBorder="1" applyAlignment="1">
      <alignment horizontal="right" vertical="center"/>
    </xf>
    <xf numFmtId="164" fontId="6" fillId="0" borderId="1" xfId="0" applyNumberFormat="1" applyFont="1" applyBorder="1" applyAlignment="1">
      <alignment horizontal="right"/>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wrapText="1"/>
    </xf>
    <xf numFmtId="0" fontId="6" fillId="0" borderId="3" xfId="0" applyFont="1" applyBorder="1" applyAlignment="1">
      <alignment horizontal="left" vertical="center"/>
    </xf>
    <xf numFmtId="0" fontId="6" fillId="0" borderId="6" xfId="0" applyFont="1" applyBorder="1"/>
    <xf numFmtId="0" fontId="6" fillId="0" borderId="1" xfId="0" applyFont="1" applyBorder="1" applyAlignment="1">
      <alignment horizontal="center"/>
    </xf>
    <xf numFmtId="0" fontId="6" fillId="0" borderId="1" xfId="0" applyFont="1" applyBorder="1" applyAlignment="1">
      <alignment horizontal="left" vertical="center"/>
    </xf>
    <xf numFmtId="0" fontId="6" fillId="0" borderId="1" xfId="0" applyFont="1" applyBorder="1"/>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left" vertical="center"/>
    </xf>
    <xf numFmtId="0" fontId="20" fillId="4" borderId="3"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3"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20" fillId="4" borderId="1" xfId="0" applyFont="1" applyFill="1" applyBorder="1" applyAlignment="1">
      <alignment horizontal="center" vertical="center" wrapText="1"/>
    </xf>
    <xf numFmtId="0" fontId="20" fillId="4" borderId="4" xfId="0" applyFont="1" applyFill="1" applyBorder="1" applyAlignment="1">
      <alignment horizontal="center" vertical="center" wrapText="1"/>
    </xf>
    <xf numFmtId="4" fontId="20" fillId="4" borderId="1" xfId="0" applyNumberFormat="1" applyFont="1" applyFill="1" applyBorder="1" applyAlignment="1">
      <alignment horizontal="center" vertical="center" wrapText="1"/>
    </xf>
    <xf numFmtId="164" fontId="22" fillId="0" borderId="3" xfId="0" applyNumberFormat="1" applyFont="1" applyBorder="1" applyAlignment="1">
      <alignment horizontal="center" vertical="center" wrapText="1"/>
    </xf>
    <xf numFmtId="164" fontId="22" fillId="0" borderId="6" xfId="0" applyNumberFormat="1" applyFont="1" applyBorder="1" applyAlignment="1">
      <alignment horizontal="center" vertical="center" wrapText="1"/>
    </xf>
    <xf numFmtId="4" fontId="6" fillId="0" borderId="3" xfId="0" applyNumberFormat="1" applyFont="1" applyBorder="1" applyAlignment="1">
      <alignment horizontal="center" vertical="center"/>
    </xf>
    <xf numFmtId="4" fontId="6" fillId="0" borderId="7" xfId="0" applyNumberFormat="1" applyFont="1" applyBorder="1" applyAlignment="1">
      <alignment horizontal="center" vertical="center"/>
    </xf>
    <xf numFmtId="164" fontId="6" fillId="0" borderId="1" xfId="1" applyNumberFormat="1" applyFont="1" applyFill="1" applyBorder="1" applyAlignment="1">
      <alignment horizontal="right" vertical="center"/>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xf>
    <xf numFmtId="0" fontId="6" fillId="0" borderId="21" xfId="0" applyFont="1" applyBorder="1" applyAlignment="1">
      <alignment horizontal="center" vertical="center"/>
    </xf>
    <xf numFmtId="164" fontId="6" fillId="0" borderId="3" xfId="0" applyNumberFormat="1" applyFont="1" applyBorder="1" applyAlignment="1">
      <alignment horizontal="right" vertical="center"/>
    </xf>
    <xf numFmtId="164" fontId="6" fillId="0" borderId="6" xfId="0" applyNumberFormat="1" applyFont="1" applyBorder="1" applyAlignment="1">
      <alignment horizontal="right" vertical="center"/>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164" fontId="6" fillId="0" borderId="7" xfId="0" applyNumberFormat="1" applyFont="1" applyBorder="1" applyAlignment="1">
      <alignment horizontal="righ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164" fontId="6" fillId="0" borderId="8" xfId="0" applyNumberFormat="1" applyFont="1" applyBorder="1" applyAlignment="1">
      <alignment horizontal="right" vertical="center"/>
    </xf>
    <xf numFmtId="164" fontId="6" fillId="0" borderId="13" xfId="0" applyNumberFormat="1" applyFont="1" applyBorder="1" applyAlignment="1">
      <alignment horizontal="right" vertical="center"/>
    </xf>
    <xf numFmtId="164" fontId="6" fillId="0" borderId="21" xfId="0" applyNumberFormat="1" applyFont="1" applyBorder="1" applyAlignment="1">
      <alignment horizontal="right" vertical="center"/>
    </xf>
    <xf numFmtId="168" fontId="22" fillId="0" borderId="3" xfId="0" applyNumberFormat="1" applyFont="1" applyBorder="1" applyAlignment="1">
      <alignment horizontal="center" vertical="center"/>
    </xf>
    <xf numFmtId="168" fontId="22" fillId="0" borderId="7" xfId="0" applyNumberFormat="1" applyFont="1" applyBorder="1" applyAlignment="1">
      <alignment horizontal="center" vertical="center"/>
    </xf>
    <xf numFmtId="168" fontId="22" fillId="0" borderId="6" xfId="0" applyNumberFormat="1" applyFont="1" applyBorder="1" applyAlignment="1">
      <alignment horizontal="center" vertical="center"/>
    </xf>
    <xf numFmtId="164" fontId="22" fillId="0" borderId="3" xfId="0" applyNumberFormat="1" applyFont="1" applyBorder="1" applyAlignment="1">
      <alignment horizontal="center" vertical="center"/>
    </xf>
    <xf numFmtId="164" fontId="22" fillId="0" borderId="7" xfId="0" applyNumberFormat="1" applyFont="1" applyBorder="1" applyAlignment="1">
      <alignment horizontal="center" vertical="center"/>
    </xf>
    <xf numFmtId="164" fontId="22" fillId="0" borderId="6" xfId="0" applyNumberFormat="1" applyFont="1" applyBorder="1" applyAlignment="1">
      <alignment horizontal="center" vertical="center"/>
    </xf>
    <xf numFmtId="0" fontId="6" fillId="0" borderId="7" xfId="0" applyFont="1" applyBorder="1" applyAlignment="1">
      <alignment vertical="center"/>
    </xf>
    <xf numFmtId="0" fontId="6" fillId="0" borderId="6" xfId="0" applyFont="1" applyBorder="1" applyAlignment="1">
      <alignment vertical="center"/>
    </xf>
    <xf numFmtId="4" fontId="6" fillId="0" borderId="3" xfId="0" applyNumberFormat="1" applyFont="1" applyBorder="1" applyAlignment="1">
      <alignment horizontal="right" vertical="center"/>
    </xf>
    <xf numFmtId="4" fontId="6" fillId="0" borderId="7" xfId="0" applyNumberFormat="1" applyFont="1" applyBorder="1" applyAlignment="1">
      <alignment horizontal="right" vertical="center"/>
    </xf>
    <xf numFmtId="4" fontId="6" fillId="0" borderId="6" xfId="0" applyNumberFormat="1" applyFont="1" applyBorder="1" applyAlignment="1">
      <alignment horizontal="right" vertical="center"/>
    </xf>
    <xf numFmtId="4" fontId="6" fillId="0" borderId="6" xfId="0" applyNumberFormat="1" applyFont="1" applyBorder="1" applyAlignment="1">
      <alignment horizontal="center" vertical="center"/>
    </xf>
    <xf numFmtId="0" fontId="6" fillId="0" borderId="7" xfId="0" applyFont="1" applyBorder="1" applyAlignment="1">
      <alignment vertical="center" wrapText="1"/>
    </xf>
    <xf numFmtId="0" fontId="6" fillId="0" borderId="6" xfId="0" applyFont="1" applyBorder="1" applyAlignment="1">
      <alignment vertical="center" wrapText="1"/>
    </xf>
    <xf numFmtId="4"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wrapText="1"/>
    </xf>
    <xf numFmtId="0" fontId="6" fillId="0" borderId="3" xfId="0" applyFont="1" applyBorder="1" applyAlignment="1">
      <alignment horizontal="center" wrapText="1"/>
    </xf>
    <xf numFmtId="0" fontId="6" fillId="0" borderId="3" xfId="0" applyFont="1" applyBorder="1" applyAlignment="1">
      <alignment horizontal="left" vertical="center" wrapText="1"/>
    </xf>
    <xf numFmtId="0" fontId="6" fillId="0" borderId="3" xfId="0" applyFont="1" applyBorder="1" applyAlignment="1">
      <alignment vertical="center" wrapText="1"/>
    </xf>
    <xf numFmtId="2" fontId="35" fillId="0" borderId="3" xfId="0" applyNumberFormat="1" applyFont="1" applyBorder="1" applyAlignment="1">
      <alignment horizontal="center" vertical="center" wrapText="1"/>
    </xf>
    <xf numFmtId="2" fontId="35" fillId="0" borderId="6" xfId="0" applyNumberFormat="1" applyFont="1" applyBorder="1" applyAlignment="1">
      <alignment horizontal="center" vertical="center" wrapText="1"/>
    </xf>
    <xf numFmtId="0" fontId="6" fillId="3" borderId="1" xfId="0" applyFont="1" applyFill="1" applyBorder="1" applyAlignment="1">
      <alignment vertical="center" wrapText="1"/>
    </xf>
    <xf numFmtId="0" fontId="0" fillId="5" borderId="3" xfId="0" applyFill="1" applyBorder="1" applyAlignment="1">
      <alignment horizontal="center"/>
    </xf>
    <xf numFmtId="0" fontId="0" fillId="5" borderId="6" xfId="0" applyFill="1" applyBorder="1" applyAlignment="1">
      <alignment horizontal="center"/>
    </xf>
    <xf numFmtId="0" fontId="6" fillId="3" borderId="1" xfId="0" applyFont="1" applyFill="1" applyBorder="1" applyAlignment="1">
      <alignment vertical="center"/>
    </xf>
    <xf numFmtId="4" fontId="6" fillId="3" borderId="1" xfId="0" applyNumberFormat="1" applyFont="1" applyFill="1" applyBorder="1" applyAlignment="1">
      <alignment vertical="center"/>
    </xf>
    <xf numFmtId="0" fontId="6" fillId="0" borderId="1" xfId="0" applyFont="1" applyBorder="1" applyAlignment="1">
      <alignment vertical="center"/>
    </xf>
    <xf numFmtId="4" fontId="6" fillId="0" borderId="1" xfId="0" applyNumberFormat="1" applyFont="1" applyBorder="1" applyAlignment="1">
      <alignment vertical="center"/>
    </xf>
    <xf numFmtId="4" fontId="6" fillId="3" borderId="1" xfId="0" applyNumberFormat="1" applyFont="1" applyFill="1" applyBorder="1" applyAlignment="1">
      <alignment horizontal="right" vertical="center"/>
    </xf>
    <xf numFmtId="0" fontId="6" fillId="3" borderId="3" xfId="0" applyFont="1" applyFill="1" applyBorder="1" applyAlignment="1">
      <alignment vertical="center"/>
    </xf>
    <xf numFmtId="0" fontId="6" fillId="3" borderId="3" xfId="0" applyFont="1" applyFill="1" applyBorder="1" applyAlignment="1">
      <alignment vertical="center" wrapText="1"/>
    </xf>
    <xf numFmtId="4" fontId="6" fillId="3" borderId="3" xfId="0" applyNumberFormat="1" applyFont="1" applyFill="1" applyBorder="1" applyAlignment="1">
      <alignment vertical="center"/>
    </xf>
    <xf numFmtId="4" fontId="6" fillId="3" borderId="6" xfId="0" applyNumberFormat="1" applyFont="1" applyFill="1" applyBorder="1" applyAlignment="1">
      <alignment vertical="center"/>
    </xf>
    <xf numFmtId="4" fontId="6" fillId="3" borderId="7" xfId="0" applyNumberFormat="1" applyFont="1" applyFill="1" applyBorder="1" applyAlignment="1">
      <alignment vertical="center"/>
    </xf>
    <xf numFmtId="4" fontId="6" fillId="3" borderId="3" xfId="0" applyNumberFormat="1" applyFont="1" applyFill="1" applyBorder="1" applyAlignment="1">
      <alignment vertical="center" wrapText="1"/>
    </xf>
    <xf numFmtId="4" fontId="6" fillId="3" borderId="6" xfId="0" applyNumberFormat="1" applyFont="1" applyFill="1" applyBorder="1" applyAlignment="1">
      <alignment vertical="center" wrapText="1"/>
    </xf>
    <xf numFmtId="0" fontId="6" fillId="0" borderId="1" xfId="0" applyFont="1" applyBorder="1" applyAlignment="1">
      <alignment vertical="center" wrapText="1"/>
    </xf>
    <xf numFmtId="3" fontId="6" fillId="3" borderId="3" xfId="0" applyNumberFormat="1" applyFont="1" applyFill="1" applyBorder="1" applyAlignment="1">
      <alignment horizontal="center" vertical="center"/>
    </xf>
    <xf numFmtId="3" fontId="6" fillId="3" borderId="7" xfId="0" applyNumberFormat="1" applyFont="1" applyFill="1" applyBorder="1" applyAlignment="1">
      <alignment horizontal="center" vertical="center"/>
    </xf>
    <xf numFmtId="3" fontId="6" fillId="3" borderId="6" xfId="0" applyNumberFormat="1" applyFont="1" applyFill="1" applyBorder="1" applyAlignment="1">
      <alignment horizontal="center" vertical="center"/>
    </xf>
    <xf numFmtId="0" fontId="17" fillId="3" borderId="3"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6" xfId="0"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3" fontId="6" fillId="3" borderId="7" xfId="0" applyNumberFormat="1" applyFont="1" applyFill="1" applyBorder="1" applyAlignment="1">
      <alignment horizontal="center" vertical="center" wrapText="1"/>
    </xf>
    <xf numFmtId="17" fontId="13" fillId="3" borderId="7" xfId="0" applyNumberFormat="1" applyFont="1" applyFill="1" applyBorder="1" applyAlignment="1">
      <alignment horizontal="center" vertical="center" wrapText="1"/>
    </xf>
    <xf numFmtId="17" fontId="13" fillId="3" borderId="6" xfId="0" applyNumberFormat="1" applyFont="1" applyFill="1" applyBorder="1" applyAlignment="1">
      <alignment horizontal="center" vertical="center" wrapText="1"/>
    </xf>
    <xf numFmtId="0" fontId="0" fillId="5" borderId="4" xfId="0" applyFill="1" applyBorder="1" applyAlignment="1">
      <alignment horizontal="center"/>
    </xf>
    <xf numFmtId="0" fontId="0" fillId="5" borderId="11" xfId="0" applyFill="1" applyBorder="1" applyAlignment="1">
      <alignment horizontal="center"/>
    </xf>
    <xf numFmtId="0" fontId="0" fillId="5" borderId="5" xfId="0" applyFill="1" applyBorder="1" applyAlignment="1">
      <alignment horizontal="center"/>
    </xf>
    <xf numFmtId="0" fontId="6" fillId="3" borderId="3" xfId="0" applyFont="1" applyFill="1" applyBorder="1" applyAlignment="1">
      <alignment horizontal="center" wrapText="1"/>
    </xf>
    <xf numFmtId="0" fontId="6" fillId="3" borderId="7" xfId="0" applyFont="1" applyFill="1" applyBorder="1" applyAlignment="1">
      <alignment horizontal="center" wrapText="1"/>
    </xf>
    <xf numFmtId="0" fontId="6" fillId="3" borderId="6" xfId="0" applyFont="1" applyFill="1" applyBorder="1" applyAlignment="1">
      <alignment horizontal="center" wrapText="1"/>
    </xf>
    <xf numFmtId="0" fontId="0" fillId="5" borderId="3" xfId="0" applyFill="1" applyBorder="1" applyAlignment="1">
      <alignment horizontal="center" vertical="center" wrapText="1"/>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0" fontId="0" fillId="5" borderId="1" xfId="0" applyFill="1" applyBorder="1" applyAlignment="1">
      <alignment horizontal="center" wrapText="1"/>
    </xf>
    <xf numFmtId="0" fontId="19" fillId="0" borderId="2" xfId="0" applyFont="1" applyBorder="1" applyAlignment="1">
      <alignment horizontal="right" wrapText="1"/>
    </xf>
    <xf numFmtId="0" fontId="28" fillId="4" borderId="4" xfId="0" applyFont="1" applyFill="1" applyBorder="1" applyAlignment="1">
      <alignment horizontal="center" vertical="center" wrapText="1"/>
    </xf>
    <xf numFmtId="0" fontId="19" fillId="0" borderId="5" xfId="0" applyFont="1" applyBorder="1" applyAlignment="1">
      <alignment horizontal="center" wrapText="1"/>
    </xf>
    <xf numFmtId="4" fontId="28" fillId="4" borderId="1" xfId="0" applyNumberFormat="1"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5" fillId="4" borderId="3" xfId="0" applyFont="1" applyFill="1" applyBorder="1" applyAlignment="1">
      <alignment horizontal="center" vertical="top" wrapText="1"/>
    </xf>
    <xf numFmtId="0" fontId="25" fillId="4" borderId="6" xfId="0" applyFont="1" applyFill="1" applyBorder="1" applyAlignment="1">
      <alignment horizontal="center" vertical="top" wrapText="1"/>
    </xf>
    <xf numFmtId="0" fontId="28" fillId="4" borderId="3" xfId="0" applyFont="1" applyFill="1" applyBorder="1" applyAlignment="1">
      <alignment horizontal="center" vertical="top" wrapText="1"/>
    </xf>
    <xf numFmtId="0" fontId="28" fillId="4" borderId="6" xfId="0" applyFont="1" applyFill="1" applyBorder="1" applyAlignment="1">
      <alignment horizontal="center" vertical="top" wrapText="1"/>
    </xf>
    <xf numFmtId="0" fontId="28" fillId="4" borderId="1" xfId="0" applyFont="1" applyFill="1" applyBorder="1" applyAlignment="1">
      <alignment horizontal="center" vertical="center" wrapText="1"/>
    </xf>
    <xf numFmtId="0" fontId="28" fillId="4" borderId="3" xfId="0" applyFont="1" applyFill="1" applyBorder="1" applyAlignment="1">
      <alignment horizontal="center" vertical="center"/>
    </xf>
    <xf numFmtId="0" fontId="28" fillId="4" borderId="6" xfId="0" applyFont="1" applyFill="1" applyBorder="1" applyAlignment="1">
      <alignment horizontal="center" vertical="center"/>
    </xf>
    <xf numFmtId="4" fontId="17" fillId="6" borderId="15" xfId="3" applyNumberFormat="1" applyFont="1" applyFill="1" applyBorder="1" applyAlignment="1">
      <alignment horizontal="center" vertical="center" wrapText="1"/>
    </xf>
    <xf numFmtId="0" fontId="17" fillId="6" borderId="16" xfId="3" applyFont="1" applyFill="1" applyBorder="1" applyAlignment="1">
      <alignment horizontal="center" vertical="center"/>
    </xf>
    <xf numFmtId="0" fontId="17" fillId="6" borderId="4" xfId="3" applyFont="1" applyFill="1" applyBorder="1" applyAlignment="1">
      <alignment horizontal="center" vertical="center"/>
    </xf>
    <xf numFmtId="0" fontId="17" fillId="0" borderId="22" xfId="3" applyFont="1" applyBorder="1" applyAlignment="1">
      <alignment horizontal="center" vertical="center" wrapText="1"/>
    </xf>
    <xf numFmtId="0" fontId="33" fillId="0" borderId="19" xfId="4" applyBorder="1" applyAlignment="1">
      <alignment horizontal="center" vertical="center" wrapText="1"/>
    </xf>
    <xf numFmtId="0" fontId="17" fillId="0" borderId="3" xfId="3" applyFont="1" applyBorder="1" applyAlignment="1">
      <alignment horizontal="center" vertical="center" wrapText="1"/>
    </xf>
    <xf numFmtId="0" fontId="33" fillId="0" borderId="6" xfId="4" applyBorder="1" applyAlignment="1">
      <alignment horizontal="center" vertical="center" wrapText="1"/>
    </xf>
    <xf numFmtId="0" fontId="4" fillId="0" borderId="3" xfId="4" applyFont="1" applyBorder="1" applyAlignment="1">
      <alignment horizontal="center" vertical="center" wrapText="1"/>
    </xf>
    <xf numFmtId="0" fontId="17" fillId="6" borderId="24" xfId="3" applyFont="1" applyFill="1" applyBorder="1" applyAlignment="1">
      <alignment horizontal="center" vertical="center"/>
    </xf>
    <xf numFmtId="0" fontId="33" fillId="0" borderId="6" xfId="4" applyBorder="1" applyAlignment="1">
      <alignment horizontal="center" vertical="center"/>
    </xf>
    <xf numFmtId="0" fontId="17" fillId="6" borderId="15" xfId="3" applyFont="1" applyFill="1" applyBorder="1" applyAlignment="1">
      <alignment horizontal="center" vertical="center"/>
    </xf>
    <xf numFmtId="0" fontId="17" fillId="6" borderId="1" xfId="3" applyFont="1" applyFill="1" applyBorder="1" applyAlignment="1">
      <alignment horizontal="center" vertical="center"/>
    </xf>
    <xf numFmtId="0" fontId="17" fillId="6" borderId="16" xfId="3" applyFont="1" applyFill="1" applyBorder="1" applyAlignment="1">
      <alignment horizontal="center" vertical="center" wrapText="1"/>
    </xf>
    <xf numFmtId="0" fontId="17" fillId="6" borderId="17" xfId="3" applyFont="1" applyFill="1" applyBorder="1" applyAlignment="1">
      <alignment horizontal="center" vertical="center" wrapText="1"/>
    </xf>
    <xf numFmtId="0" fontId="33" fillId="0" borderId="25" xfId="4" applyBorder="1" applyAlignment="1">
      <alignment horizontal="center" vertical="center" wrapText="1"/>
    </xf>
    <xf numFmtId="0" fontId="17" fillId="6" borderId="15" xfId="3" applyFont="1" applyFill="1" applyBorder="1" applyAlignment="1">
      <alignment horizontal="center" vertical="center" wrapText="1"/>
    </xf>
    <xf numFmtId="0" fontId="17" fillId="6" borderId="14" xfId="3" applyFont="1" applyFill="1" applyBorder="1" applyAlignment="1">
      <alignment horizontal="center" vertical="center"/>
    </xf>
    <xf numFmtId="0" fontId="17" fillId="6" borderId="18" xfId="3" applyFont="1" applyFill="1" applyBorder="1" applyAlignment="1">
      <alignment horizontal="center" vertical="center"/>
    </xf>
    <xf numFmtId="0" fontId="17" fillId="6" borderId="1" xfId="3" applyFont="1" applyFill="1" applyBorder="1" applyAlignment="1">
      <alignment horizontal="center" vertical="center" wrapText="1"/>
    </xf>
    <xf numFmtId="4" fontId="17" fillId="0" borderId="3" xfId="3" applyNumberFormat="1" applyFont="1" applyBorder="1" applyAlignment="1">
      <alignment horizontal="center" vertical="center"/>
    </xf>
    <xf numFmtId="0" fontId="33" fillId="0" borderId="26" xfId="4" applyBorder="1" applyAlignment="1">
      <alignment horizontal="center" vertical="center" wrapText="1"/>
    </xf>
    <xf numFmtId="0" fontId="33" fillId="0" borderId="7" xfId="4" applyBorder="1" applyAlignment="1">
      <alignment horizontal="center" vertical="center" wrapText="1"/>
    </xf>
    <xf numFmtId="0" fontId="1" fillId="0" borderId="3" xfId="4" applyFont="1" applyBorder="1" applyAlignment="1">
      <alignment horizontal="center" vertical="center"/>
    </xf>
    <xf numFmtId="0" fontId="33" fillId="0" borderId="7" xfId="4" applyBorder="1" applyAlignment="1">
      <alignment horizontal="center" vertical="center"/>
    </xf>
    <xf numFmtId="0" fontId="17" fillId="0" borderId="3" xfId="3" applyFont="1" applyBorder="1" applyAlignment="1">
      <alignment horizontal="center" vertical="center"/>
    </xf>
    <xf numFmtId="4" fontId="17" fillId="0" borderId="3" xfId="3" applyNumberFormat="1" applyFont="1" applyBorder="1" applyAlignment="1">
      <alignment horizontal="center" vertical="center" wrapText="1"/>
    </xf>
    <xf numFmtId="4" fontId="29" fillId="0" borderId="3" xfId="3" applyNumberFormat="1" applyBorder="1" applyAlignment="1">
      <alignment horizontal="center" vertical="center"/>
    </xf>
    <xf numFmtId="0" fontId="17" fillId="0" borderId="1" xfId="3" applyFont="1" applyBorder="1" applyAlignment="1">
      <alignment horizontal="center" vertical="center" wrapText="1"/>
    </xf>
    <xf numFmtId="0" fontId="33" fillId="0" borderId="1" xfId="4" applyBorder="1" applyAlignment="1">
      <alignment horizontal="center" vertical="center" wrapText="1"/>
    </xf>
    <xf numFmtId="0" fontId="1" fillId="0" borderId="3" xfId="4" applyFont="1" applyBorder="1" applyAlignment="1">
      <alignment horizontal="center" vertical="center" wrapText="1"/>
    </xf>
    <xf numFmtId="0" fontId="0" fillId="0" borderId="3" xfId="4" applyFont="1" applyBorder="1" applyAlignment="1">
      <alignment horizontal="center" vertical="center" wrapText="1"/>
    </xf>
    <xf numFmtId="0" fontId="6" fillId="0" borderId="3" xfId="4" applyFont="1" applyBorder="1" applyAlignment="1">
      <alignment horizontal="center" vertical="center" wrapText="1"/>
    </xf>
    <xf numFmtId="0" fontId="17" fillId="3" borderId="22" xfId="3" applyFont="1" applyFill="1" applyBorder="1" applyAlignment="1">
      <alignment horizontal="center" vertical="center" wrapText="1"/>
    </xf>
    <xf numFmtId="0" fontId="17" fillId="3" borderId="3" xfId="3" applyFont="1" applyFill="1" applyBorder="1" applyAlignment="1">
      <alignment horizontal="center" vertical="center"/>
    </xf>
    <xf numFmtId="4" fontId="17" fillId="3" borderId="3" xfId="3" applyNumberFormat="1" applyFont="1" applyFill="1" applyBorder="1" applyAlignment="1">
      <alignment horizontal="center" vertical="center"/>
    </xf>
    <xf numFmtId="4" fontId="17" fillId="3" borderId="3" xfId="3" applyNumberFormat="1" applyFont="1" applyFill="1" applyBorder="1" applyAlignment="1">
      <alignment horizontal="center" vertical="center" wrapText="1"/>
    </xf>
    <xf numFmtId="0" fontId="19" fillId="0" borderId="3" xfId="4" applyFont="1" applyBorder="1" applyAlignment="1">
      <alignment horizontal="center" vertical="center"/>
    </xf>
    <xf numFmtId="0" fontId="17" fillId="3" borderId="3" xfId="3" applyFont="1" applyFill="1" applyBorder="1" applyAlignment="1">
      <alignment horizontal="center" vertical="center" wrapText="1"/>
    </xf>
    <xf numFmtId="0" fontId="40" fillId="0" borderId="3" xfId="3" applyFont="1" applyBorder="1" applyAlignment="1">
      <alignment horizontal="center" vertical="center" wrapText="1"/>
    </xf>
    <xf numFmtId="0" fontId="41" fillId="0" borderId="6" xfId="4" applyFont="1" applyBorder="1" applyAlignment="1">
      <alignment horizontal="center" vertical="center" wrapText="1"/>
    </xf>
    <xf numFmtId="0" fontId="21" fillId="0" borderId="3" xfId="4" applyFont="1" applyBorder="1" applyAlignment="1">
      <alignment horizontal="center" vertical="center" wrapText="1"/>
    </xf>
    <xf numFmtId="0" fontId="18" fillId="0" borderId="3" xfId="4" applyFont="1" applyBorder="1" applyAlignment="1">
      <alignment horizontal="center" vertical="center" wrapText="1"/>
    </xf>
    <xf numFmtId="0" fontId="1" fillId="0" borderId="3" xfId="4" applyFont="1" applyBorder="1" applyAlignment="1">
      <alignment vertical="center"/>
    </xf>
    <xf numFmtId="0" fontId="33" fillId="0" borderId="6" xfId="4" applyBorder="1" applyAlignment="1">
      <alignment vertical="center"/>
    </xf>
    <xf numFmtId="0" fontId="44" fillId="0" borderId="3" xfId="4" applyFont="1" applyBorder="1" applyAlignment="1">
      <alignment horizontal="center" vertical="center"/>
    </xf>
    <xf numFmtId="0" fontId="44" fillId="0" borderId="3" xfId="4" applyFont="1" applyBorder="1" applyAlignment="1">
      <alignment horizontal="center" vertical="center" wrapText="1"/>
    </xf>
    <xf numFmtId="0" fontId="1" fillId="0" borderId="1" xfId="4" applyFont="1" applyBorder="1" applyAlignment="1">
      <alignment horizontal="center" vertical="center" wrapText="1"/>
    </xf>
    <xf numFmtId="0" fontId="1" fillId="5" borderId="3" xfId="5" applyFill="1" applyBorder="1" applyAlignment="1">
      <alignment horizontal="center" vertical="center"/>
    </xf>
    <xf numFmtId="0" fontId="1" fillId="5" borderId="7" xfId="5" applyFill="1" applyBorder="1" applyAlignment="1">
      <alignment horizontal="center" vertical="center"/>
    </xf>
    <xf numFmtId="0" fontId="1" fillId="5" borderId="6" xfId="5" applyFill="1" applyBorder="1" applyAlignment="1">
      <alignment horizontal="center" vertical="center"/>
    </xf>
    <xf numFmtId="0" fontId="1" fillId="5" borderId="1" xfId="5" applyFill="1" applyBorder="1" applyAlignment="1">
      <alignment horizontal="center"/>
    </xf>
    <xf numFmtId="0" fontId="36" fillId="0" borderId="0" xfId="3" applyFont="1" applyAlignment="1">
      <alignment horizontal="center" vertical="center"/>
    </xf>
    <xf numFmtId="0" fontId="6" fillId="3" borderId="3" xfId="3" applyFont="1" applyFill="1" applyBorder="1" applyAlignment="1">
      <alignment horizontal="center" vertical="center"/>
    </xf>
    <xf numFmtId="4" fontId="6" fillId="3" borderId="3" xfId="3" applyNumberFormat="1" applyFont="1" applyFill="1" applyBorder="1" applyAlignment="1">
      <alignment horizontal="center" vertical="center"/>
    </xf>
    <xf numFmtId="0" fontId="17" fillId="3" borderId="1" xfId="0" applyFont="1" applyFill="1" applyBorder="1" applyAlignment="1">
      <alignment horizontal="center" vertical="center" wrapText="1"/>
    </xf>
    <xf numFmtId="0" fontId="6" fillId="3" borderId="1" xfId="3" applyFont="1" applyFill="1" applyBorder="1" applyAlignment="1">
      <alignment horizontal="center" vertical="center" wrapText="1"/>
    </xf>
    <xf numFmtId="0" fontId="6" fillId="3" borderId="1" xfId="0" applyFont="1" applyFill="1" applyBorder="1" applyAlignment="1">
      <alignment wrapText="1"/>
    </xf>
    <xf numFmtId="4" fontId="6"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xf>
    <xf numFmtId="0" fontId="6" fillId="3" borderId="1" xfId="4" applyFont="1" applyFill="1" applyBorder="1" applyAlignment="1">
      <alignment horizontal="center" vertical="center" wrapText="1"/>
    </xf>
    <xf numFmtId="0" fontId="41" fillId="3" borderId="1" xfId="4" applyFont="1" applyFill="1" applyBorder="1" applyAlignment="1">
      <alignment horizontal="center" vertical="center" wrapText="1"/>
    </xf>
    <xf numFmtId="0" fontId="6" fillId="3" borderId="1" xfId="0" applyFont="1" applyFill="1" applyBorder="1"/>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1" xfId="0" applyFont="1" applyBorder="1" applyAlignment="1">
      <alignment horizontal="left" vertical="top" wrapText="1"/>
    </xf>
    <xf numFmtId="0" fontId="6" fillId="0" borderId="3"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wrapText="1"/>
    </xf>
    <xf numFmtId="0" fontId="17" fillId="0" borderId="1" xfId="0" applyFont="1" applyBorder="1" applyAlignment="1">
      <alignment horizontal="left" vertical="top"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xf>
    <xf numFmtId="0" fontId="6" fillId="0" borderId="6" xfId="0" applyFont="1" applyBorder="1" applyAlignment="1">
      <alignment horizontal="left" vertical="center"/>
    </xf>
    <xf numFmtId="0" fontId="8" fillId="5" borderId="3"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wrapText="1"/>
    </xf>
    <xf numFmtId="0" fontId="13" fillId="5" borderId="5" xfId="0" applyFont="1" applyFill="1" applyBorder="1" applyAlignment="1">
      <alignment horizontal="center"/>
    </xf>
    <xf numFmtId="4" fontId="8" fillId="5" borderId="1"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37" fillId="4" borderId="3" xfId="0" applyFont="1" applyFill="1" applyBorder="1" applyAlignment="1">
      <alignment horizontal="center" vertical="center"/>
    </xf>
    <xf numFmtId="0" fontId="37" fillId="4" borderId="6" xfId="0" applyFont="1" applyFill="1" applyBorder="1" applyAlignment="1">
      <alignment horizontal="center" vertical="center"/>
    </xf>
    <xf numFmtId="0" fontId="37" fillId="4" borderId="4" xfId="0" applyFont="1" applyFill="1" applyBorder="1" applyAlignment="1">
      <alignment horizontal="center" vertical="center" wrapText="1"/>
    </xf>
    <xf numFmtId="0" fontId="21" fillId="0" borderId="5" xfId="0" applyFont="1" applyBorder="1" applyAlignment="1">
      <alignment horizontal="center"/>
    </xf>
    <xf numFmtId="4" fontId="37" fillId="4" borderId="1" xfId="0" applyNumberFormat="1" applyFont="1" applyFill="1" applyBorder="1" applyAlignment="1">
      <alignment horizontal="center" vertical="center" wrapText="1"/>
    </xf>
    <xf numFmtId="0" fontId="37" fillId="4" borderId="3"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8" fillId="4" borderId="3" xfId="0" applyFont="1" applyFill="1" applyBorder="1" applyAlignment="1">
      <alignment horizontal="center" vertical="center"/>
    </xf>
    <xf numFmtId="0" fontId="38" fillId="4" borderId="6" xfId="0" applyFont="1" applyFill="1" applyBorder="1" applyAlignment="1">
      <alignment horizontal="center" vertical="center"/>
    </xf>
    <xf numFmtId="0" fontId="37" fillId="4"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8" fontId="0" fillId="3" borderId="3" xfId="0" applyNumberFormat="1" applyFill="1" applyBorder="1" applyAlignment="1">
      <alignment horizontal="center" vertical="center"/>
    </xf>
    <xf numFmtId="8" fontId="0" fillId="3" borderId="7" xfId="0" applyNumberFormat="1" applyFill="1" applyBorder="1" applyAlignment="1">
      <alignment horizontal="center" vertical="center"/>
    </xf>
    <xf numFmtId="8" fontId="0" fillId="3" borderId="6" xfId="0" applyNumberFormat="1" applyFill="1" applyBorder="1" applyAlignment="1">
      <alignment horizontal="center" vertical="center"/>
    </xf>
    <xf numFmtId="8" fontId="6" fillId="3" borderId="3" xfId="0" applyNumberFormat="1" applyFont="1" applyFill="1" applyBorder="1" applyAlignment="1">
      <alignment horizontal="center" vertical="center"/>
    </xf>
    <xf numFmtId="8" fontId="6" fillId="3" borderId="7" xfId="0" applyNumberFormat="1" applyFont="1" applyFill="1" applyBorder="1" applyAlignment="1">
      <alignment horizontal="center" vertical="center"/>
    </xf>
    <xf numFmtId="8" fontId="6" fillId="3" borderId="6" xfId="0" applyNumberFormat="1" applyFont="1" applyFill="1" applyBorder="1" applyAlignment="1">
      <alignment horizontal="center" vertical="center"/>
    </xf>
    <xf numFmtId="8" fontId="6" fillId="3" borderId="3" xfId="0" applyNumberFormat="1" applyFont="1" applyFill="1" applyBorder="1" applyAlignment="1">
      <alignment horizontal="center" vertical="center" wrapText="1"/>
    </xf>
    <xf numFmtId="8" fontId="6" fillId="3" borderId="7" xfId="0" applyNumberFormat="1" applyFont="1" applyFill="1" applyBorder="1" applyAlignment="1">
      <alignment horizontal="center" vertical="center" wrapText="1"/>
    </xf>
    <xf numFmtId="8" fontId="6" fillId="3" borderId="6" xfId="0" applyNumberFormat="1" applyFont="1" applyFill="1" applyBorder="1" applyAlignment="1">
      <alignment horizontal="center" vertical="center" wrapText="1"/>
    </xf>
    <xf numFmtId="17" fontId="6" fillId="3" borderId="3" xfId="0" applyNumberFormat="1" applyFont="1" applyFill="1" applyBorder="1" applyAlignment="1">
      <alignment horizontal="center" vertical="center"/>
    </xf>
    <xf numFmtId="17" fontId="6" fillId="3" borderId="6" xfId="0" applyNumberFormat="1" applyFont="1" applyFill="1" applyBorder="1" applyAlignment="1">
      <alignment horizontal="center" vertical="center"/>
    </xf>
    <xf numFmtId="0" fontId="17" fillId="3" borderId="3"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6" xfId="0" applyFont="1" applyFill="1" applyBorder="1" applyAlignment="1">
      <alignment horizontal="center" vertical="center"/>
    </xf>
    <xf numFmtId="4" fontId="6" fillId="3" borderId="3" xfId="0" applyNumberFormat="1" applyFont="1" applyFill="1" applyBorder="1" applyAlignment="1">
      <alignment horizontal="right" vertical="center"/>
    </xf>
    <xf numFmtId="4" fontId="6" fillId="3" borderId="6" xfId="0" applyNumberFormat="1" applyFont="1" applyFill="1" applyBorder="1" applyAlignment="1">
      <alignment horizontal="right" vertical="center"/>
    </xf>
    <xf numFmtId="167" fontId="6" fillId="3" borderId="3" xfId="0" applyNumberFormat="1" applyFont="1" applyFill="1" applyBorder="1" applyAlignment="1">
      <alignment horizontal="right" vertical="center"/>
    </xf>
    <xf numFmtId="167" fontId="6" fillId="3" borderId="7" xfId="0" applyNumberFormat="1" applyFont="1" applyFill="1" applyBorder="1" applyAlignment="1">
      <alignment horizontal="right" vertical="center"/>
    </xf>
    <xf numFmtId="167" fontId="6" fillId="3" borderId="6" xfId="0" applyNumberFormat="1" applyFont="1" applyFill="1" applyBorder="1" applyAlignment="1">
      <alignment horizontal="right" vertical="center"/>
    </xf>
    <xf numFmtId="44" fontId="6" fillId="3" borderId="3" xfId="2" applyFont="1" applyFill="1" applyBorder="1" applyAlignment="1">
      <alignment horizontal="center" vertical="center"/>
    </xf>
    <xf numFmtId="44" fontId="6" fillId="3" borderId="7" xfId="2" applyFont="1" applyFill="1" applyBorder="1" applyAlignment="1">
      <alignment horizontal="center" vertical="center"/>
    </xf>
    <xf numFmtId="44" fontId="6" fillId="3" borderId="6" xfId="2" applyFont="1" applyFill="1" applyBorder="1" applyAlignment="1">
      <alignment horizontal="center" vertical="center"/>
    </xf>
    <xf numFmtId="0" fontId="6" fillId="3" borderId="3" xfId="0" quotePrefix="1" applyFont="1" applyFill="1" applyBorder="1" applyAlignment="1">
      <alignment horizontal="center" vertical="center"/>
    </xf>
    <xf numFmtId="0" fontId="6" fillId="3" borderId="7" xfId="0" quotePrefix="1" applyFont="1" applyFill="1" applyBorder="1" applyAlignment="1">
      <alignment horizontal="center" vertical="center"/>
    </xf>
    <xf numFmtId="0" fontId="6" fillId="3" borderId="6" xfId="0" quotePrefix="1" applyFont="1" applyFill="1" applyBorder="1" applyAlignment="1">
      <alignment horizontal="center" vertical="center"/>
    </xf>
    <xf numFmtId="44" fontId="6" fillId="3" borderId="3" xfId="0" applyNumberFormat="1" applyFont="1" applyFill="1" applyBorder="1" applyAlignment="1">
      <alignment horizontal="center" vertical="center"/>
    </xf>
    <xf numFmtId="44" fontId="6" fillId="3" borderId="7" xfId="0" applyNumberFormat="1" applyFont="1" applyFill="1" applyBorder="1" applyAlignment="1">
      <alignment horizontal="center" vertical="center"/>
    </xf>
    <xf numFmtId="44" fontId="6" fillId="3" borderId="6" xfId="0" applyNumberFormat="1" applyFont="1" applyFill="1" applyBorder="1" applyAlignment="1">
      <alignment horizontal="center" vertical="center"/>
    </xf>
    <xf numFmtId="4" fontId="6" fillId="3" borderId="7" xfId="0" applyNumberFormat="1" applyFont="1" applyFill="1" applyBorder="1" applyAlignment="1">
      <alignment horizontal="right" vertical="center"/>
    </xf>
    <xf numFmtId="44" fontId="6" fillId="3" borderId="3" xfId="0" applyNumberFormat="1" applyFont="1" applyFill="1" applyBorder="1" applyAlignment="1">
      <alignment horizontal="right" vertical="center"/>
    </xf>
    <xf numFmtId="44" fontId="6" fillId="3" borderId="7" xfId="0" applyNumberFormat="1" applyFont="1" applyFill="1" applyBorder="1" applyAlignment="1">
      <alignment horizontal="right" vertical="center"/>
    </xf>
    <xf numFmtId="44" fontId="6" fillId="3" borderId="6" xfId="0" applyNumberFormat="1" applyFont="1" applyFill="1" applyBorder="1" applyAlignment="1">
      <alignment horizontal="right" vertical="center"/>
    </xf>
    <xf numFmtId="167" fontId="6" fillId="3" borderId="3" xfId="0" applyNumberFormat="1" applyFont="1" applyFill="1" applyBorder="1" applyAlignment="1">
      <alignment horizontal="center" vertical="center"/>
    </xf>
    <xf numFmtId="167" fontId="6" fillId="3" borderId="7" xfId="0" applyNumberFormat="1" applyFont="1" applyFill="1" applyBorder="1" applyAlignment="1">
      <alignment horizontal="center" vertical="center"/>
    </xf>
    <xf numFmtId="167" fontId="6" fillId="3" borderId="6" xfId="0" applyNumberFormat="1" applyFont="1" applyFill="1" applyBorder="1" applyAlignment="1">
      <alignment horizontal="center" vertical="center"/>
    </xf>
    <xf numFmtId="44" fontId="6" fillId="3" borderId="3" xfId="2" applyFont="1" applyFill="1" applyBorder="1" applyAlignment="1">
      <alignment horizontal="right" vertical="center"/>
    </xf>
    <xf numFmtId="44" fontId="6" fillId="3" borderId="7" xfId="2" applyFont="1" applyFill="1" applyBorder="1" applyAlignment="1">
      <alignment horizontal="right" vertical="center"/>
    </xf>
    <xf numFmtId="44" fontId="6" fillId="3" borderId="6" xfId="2" applyFont="1" applyFill="1" applyBorder="1" applyAlignment="1">
      <alignment horizontal="right" vertical="center"/>
    </xf>
    <xf numFmtId="4" fontId="23" fillId="4" borderId="1" xfId="0" applyNumberFormat="1" applyFont="1" applyFill="1" applyBorder="1" applyAlignment="1">
      <alignment horizontal="center" vertical="center" wrapText="1"/>
    </xf>
    <xf numFmtId="0" fontId="23" fillId="4" borderId="3"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3"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xf>
    <xf numFmtId="0" fontId="23" fillId="4" borderId="1"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0" fillId="0" borderId="5" xfId="0" applyBorder="1" applyAlignment="1">
      <alignment horizontal="center"/>
    </xf>
    <xf numFmtId="44" fontId="6" fillId="3" borderId="3" xfId="0" quotePrefix="1" applyNumberFormat="1" applyFont="1" applyFill="1" applyBorder="1" applyAlignment="1">
      <alignment horizontal="center" vertical="center"/>
    </xf>
    <xf numFmtId="44" fontId="6" fillId="3" borderId="7" xfId="0" quotePrefix="1" applyNumberFormat="1" applyFont="1" applyFill="1" applyBorder="1" applyAlignment="1">
      <alignment horizontal="center" vertical="center"/>
    </xf>
    <xf numFmtId="44" fontId="6" fillId="3" borderId="6" xfId="0" quotePrefix="1" applyNumberFormat="1" applyFont="1" applyFill="1" applyBorder="1" applyAlignment="1">
      <alignment horizontal="center" vertical="center"/>
    </xf>
    <xf numFmtId="0" fontId="20" fillId="5" borderId="4"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3" xfId="0" applyFont="1" applyFill="1" applyBorder="1" applyAlignment="1">
      <alignment horizontal="center" vertical="center"/>
    </xf>
    <xf numFmtId="0" fontId="20" fillId="5" borderId="6" xfId="0" applyFont="1" applyFill="1" applyBorder="1" applyAlignment="1">
      <alignment horizontal="center" vertical="center"/>
    </xf>
    <xf numFmtId="0" fontId="9" fillId="5" borderId="5" xfId="0" applyFont="1" applyFill="1" applyBorder="1" applyAlignment="1">
      <alignment horizontal="center"/>
    </xf>
    <xf numFmtId="4" fontId="20" fillId="5" borderId="4" xfId="0" applyNumberFormat="1" applyFont="1" applyFill="1" applyBorder="1" applyAlignment="1">
      <alignment horizontal="center" vertical="center" wrapText="1"/>
    </xf>
    <xf numFmtId="4" fontId="20" fillId="5" borderId="5" xfId="0" applyNumberFormat="1" applyFont="1" applyFill="1" applyBorder="1" applyAlignment="1">
      <alignment horizontal="center" vertical="center" wrapText="1"/>
    </xf>
    <xf numFmtId="4" fontId="0" fillId="0" borderId="0" xfId="0" applyNumberFormat="1" applyAlignment="1">
      <alignment horizontal="left" vertical="top" wrapText="1"/>
    </xf>
    <xf numFmtId="4" fontId="0" fillId="0" borderId="0" xfId="0" applyNumberFormat="1" applyAlignment="1">
      <alignment horizontal="left" vertical="top"/>
    </xf>
    <xf numFmtId="0" fontId="20" fillId="5" borderId="3"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6" xfId="0" applyFont="1" applyFill="1" applyBorder="1" applyAlignment="1">
      <alignment horizontal="center" vertical="center" wrapText="1"/>
    </xf>
    <xf numFmtId="43" fontId="6" fillId="0" borderId="1" xfId="1" applyFont="1" applyFill="1" applyBorder="1" applyAlignment="1">
      <alignment horizontal="right" vertical="center"/>
    </xf>
    <xf numFmtId="43" fontId="6" fillId="0" borderId="1" xfId="1" applyFont="1" applyFill="1" applyBorder="1" applyAlignment="1">
      <alignment horizontal="center" vertical="center"/>
    </xf>
    <xf numFmtId="49" fontId="6" fillId="0" borderId="1" xfId="0" applyNumberFormat="1" applyFont="1" applyBorder="1" applyAlignment="1">
      <alignment horizontal="center" vertical="center" wrapText="1"/>
    </xf>
    <xf numFmtId="4" fontId="6" fillId="0" borderId="1" xfId="0" applyNumberFormat="1" applyFont="1" applyBorder="1" applyAlignment="1">
      <alignment horizontal="right" vertical="center"/>
    </xf>
    <xf numFmtId="0" fontId="6" fillId="0" borderId="13" xfId="0" applyFont="1" applyBorder="1" applyAlignment="1">
      <alignment horizontal="center" vertical="center"/>
    </xf>
    <xf numFmtId="43" fontId="6" fillId="0" borderId="3" xfId="1" applyFont="1" applyFill="1" applyBorder="1" applyAlignment="1">
      <alignment horizontal="center" vertical="center"/>
    </xf>
    <xf numFmtId="43" fontId="6" fillId="0" borderId="7" xfId="1" applyFont="1" applyFill="1" applyBorder="1" applyAlignment="1">
      <alignment horizontal="center" vertical="center"/>
    </xf>
    <xf numFmtId="43" fontId="6" fillId="0" borderId="6" xfId="1" applyFont="1" applyFill="1" applyBorder="1" applyAlignment="1">
      <alignment horizontal="center" vertical="center"/>
    </xf>
  </cellXfs>
  <cellStyles count="6">
    <cellStyle name="Dziesiętny" xfId="1" builtinId="3"/>
    <cellStyle name="Normalny" xfId="0" builtinId="0"/>
    <cellStyle name="Normalny 2" xfId="3" xr:uid="{00000000-0005-0000-0000-000002000000}"/>
    <cellStyle name="Normalny 3" xfId="4" xr:uid="{00000000-0005-0000-0000-000003000000}"/>
    <cellStyle name="Normalny 7" xfId="5" xr:uid="{00000000-0005-0000-0000-000004000000}"/>
    <cellStyle name="Walutowy" xfId="2" builtin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3"/>
  <sheetViews>
    <sheetView tabSelected="1" zoomScale="110" zoomScaleNormal="110" workbookViewId="0">
      <selection activeCell="B1" sqref="B1:I1"/>
    </sheetView>
  </sheetViews>
  <sheetFormatPr defaultColWidth="9.140625" defaultRowHeight="15"/>
  <cols>
    <col min="1" max="1" width="9.140625" customWidth="1"/>
    <col min="2" max="2" width="27.28515625" customWidth="1"/>
    <col min="4" max="4" width="12.85546875" bestFit="1" customWidth="1"/>
    <col min="5" max="5" width="11.85546875" bestFit="1" customWidth="1"/>
    <col min="6" max="6" width="17.140625" customWidth="1"/>
    <col min="9" max="9" width="11.7109375" customWidth="1"/>
  </cols>
  <sheetData>
    <row r="1" spans="2:9" ht="18.75" customHeight="1">
      <c r="B1" s="364" t="s">
        <v>3602</v>
      </c>
      <c r="C1" s="364"/>
      <c r="D1" s="364"/>
      <c r="E1" s="364"/>
      <c r="F1" s="364"/>
      <c r="G1" s="364"/>
      <c r="H1" s="364"/>
      <c r="I1" s="364"/>
    </row>
    <row r="2" spans="2:9" ht="30" customHeight="1">
      <c r="B2" s="365" t="s">
        <v>3566</v>
      </c>
      <c r="C2" s="365"/>
      <c r="D2" s="365"/>
      <c r="E2" s="365"/>
      <c r="F2" s="365"/>
      <c r="G2" s="365"/>
      <c r="H2" s="365"/>
      <c r="I2" s="365"/>
    </row>
    <row r="4" spans="2:9">
      <c r="B4" s="1"/>
      <c r="C4" s="366" t="s">
        <v>3472</v>
      </c>
      <c r="D4" s="366"/>
    </row>
    <row r="5" spans="2:9">
      <c r="B5" s="1"/>
      <c r="C5" s="2" t="s">
        <v>0</v>
      </c>
      <c r="D5" s="3" t="s">
        <v>1</v>
      </c>
    </row>
    <row r="6" spans="2:9">
      <c r="B6" s="1" t="s">
        <v>2</v>
      </c>
      <c r="C6" s="4">
        <v>20</v>
      </c>
      <c r="D6" s="5">
        <v>954383.54999999993</v>
      </c>
    </row>
    <row r="7" spans="2:9">
      <c r="B7" s="1" t="s">
        <v>3</v>
      </c>
      <c r="C7" s="4">
        <v>19</v>
      </c>
      <c r="D7" s="5">
        <v>960782.68000000017</v>
      </c>
    </row>
    <row r="8" spans="2:9">
      <c r="B8" s="1" t="s">
        <v>4</v>
      </c>
      <c r="C8" s="4">
        <v>41</v>
      </c>
      <c r="D8" s="5">
        <v>1711419.6500000001</v>
      </c>
    </row>
    <row r="9" spans="2:9">
      <c r="B9" s="1" t="s">
        <v>5</v>
      </c>
      <c r="C9" s="4">
        <v>37</v>
      </c>
      <c r="D9" s="5">
        <v>933951.62000000011</v>
      </c>
    </row>
    <row r="10" spans="2:9">
      <c r="B10" s="1" t="s">
        <v>6</v>
      </c>
      <c r="C10" s="4">
        <v>16</v>
      </c>
      <c r="D10" s="5">
        <v>1308266.6200000001</v>
      </c>
    </row>
    <row r="11" spans="2:9">
      <c r="B11" s="1" t="s">
        <v>7</v>
      </c>
      <c r="C11" s="4">
        <v>36</v>
      </c>
      <c r="D11" s="5">
        <v>2028310.5099999998</v>
      </c>
    </row>
    <row r="12" spans="2:9">
      <c r="B12" s="1" t="s">
        <v>8</v>
      </c>
      <c r="C12" s="4">
        <v>54</v>
      </c>
      <c r="D12" s="5">
        <v>2498084.59</v>
      </c>
    </row>
    <row r="13" spans="2:9">
      <c r="B13" s="1" t="s">
        <v>9</v>
      </c>
      <c r="C13" s="4">
        <v>23</v>
      </c>
      <c r="D13" s="5">
        <v>799863.99</v>
      </c>
    </row>
    <row r="14" spans="2:9">
      <c r="B14" s="1" t="s">
        <v>10</v>
      </c>
      <c r="C14" s="4">
        <v>46</v>
      </c>
      <c r="D14" s="5">
        <v>2061881.0999999999</v>
      </c>
    </row>
    <row r="15" spans="2:9">
      <c r="B15" s="1" t="s">
        <v>11</v>
      </c>
      <c r="C15" s="4">
        <v>41</v>
      </c>
      <c r="D15" s="5">
        <v>1799397.08</v>
      </c>
    </row>
    <row r="16" spans="2:9">
      <c r="B16" s="1" t="s">
        <v>12</v>
      </c>
      <c r="C16" s="4">
        <v>34</v>
      </c>
      <c r="D16" s="5">
        <v>1071902.2200000002</v>
      </c>
    </row>
    <row r="17" spans="2:4">
      <c r="B17" s="1" t="s">
        <v>13</v>
      </c>
      <c r="C17" s="4">
        <v>31</v>
      </c>
      <c r="D17" s="5">
        <v>1400620.81</v>
      </c>
    </row>
    <row r="18" spans="2:4">
      <c r="B18" s="1" t="s">
        <v>14</v>
      </c>
      <c r="C18" s="4">
        <v>41</v>
      </c>
      <c r="D18" s="5">
        <v>1751433.67</v>
      </c>
    </row>
    <row r="19" spans="2:4">
      <c r="B19" s="1" t="s">
        <v>15</v>
      </c>
      <c r="C19" s="4">
        <v>20</v>
      </c>
      <c r="D19" s="5">
        <v>955894.13</v>
      </c>
    </row>
    <row r="20" spans="2:4">
      <c r="B20" s="1" t="s">
        <v>16</v>
      </c>
      <c r="C20" s="4">
        <v>47</v>
      </c>
      <c r="D20" s="5">
        <v>1551209.6199999999</v>
      </c>
    </row>
    <row r="21" spans="2:4">
      <c r="B21" s="1" t="s">
        <v>17</v>
      </c>
      <c r="C21" s="4">
        <v>42</v>
      </c>
      <c r="D21" s="5">
        <v>1198669.74</v>
      </c>
    </row>
    <row r="22" spans="2:4" ht="39" customHeight="1">
      <c r="B22" s="156" t="s">
        <v>18</v>
      </c>
      <c r="C22" s="4">
        <v>31</v>
      </c>
      <c r="D22" s="52">
        <v>8146019.8099999996</v>
      </c>
    </row>
    <row r="23" spans="2:4">
      <c r="B23" s="7" t="s">
        <v>19</v>
      </c>
      <c r="C23" s="8">
        <f>SUM(C6:C22)</f>
        <v>579</v>
      </c>
      <c r="D23" s="9">
        <f>SUM(D6:D22)</f>
        <v>31132091.389999993</v>
      </c>
    </row>
  </sheetData>
  <mergeCells count="3">
    <mergeCell ref="B1:I1"/>
    <mergeCell ref="B2:I2"/>
    <mergeCell ref="C4:D4"/>
  </mergeCells>
  <pageMargins left="0.70866141732283472" right="0.70866141732283472" top="0.74803149606299213" bottom="0.74803149606299213" header="0.31496062992125984" footer="0.31496062992125984"/>
  <pageSetup paperSize="9"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7"/>
  <sheetViews>
    <sheetView topLeftCell="A49" zoomScale="60" zoomScaleNormal="60" workbookViewId="0">
      <selection activeCell="F7" sqref="F7"/>
    </sheetView>
  </sheetViews>
  <sheetFormatPr defaultColWidth="9.140625" defaultRowHeight="22.5"/>
  <cols>
    <col min="1" max="1" width="5.28515625" style="92" customWidth="1"/>
    <col min="2" max="4" width="9.140625" style="74"/>
    <col min="5" max="5" width="23.42578125" style="76" customWidth="1"/>
    <col min="6" max="6" width="63" style="76" customWidth="1"/>
    <col min="7" max="7" width="63.7109375" style="76" customWidth="1"/>
    <col min="8" max="8" width="14.42578125" style="77" customWidth="1"/>
    <col min="9" max="10" width="19" style="77" customWidth="1"/>
    <col min="11" max="11" width="17.5703125" style="77" customWidth="1"/>
    <col min="12" max="12" width="38" style="77" customWidth="1"/>
    <col min="13" max="14" width="9.140625" style="77"/>
    <col min="15" max="15" width="16.28515625" style="77" customWidth="1"/>
    <col min="16" max="16" width="15.85546875" style="77" customWidth="1"/>
    <col min="17" max="17" width="24" style="91" customWidth="1"/>
    <col min="18" max="18" width="19.42578125" style="77" customWidth="1"/>
    <col min="19" max="19" width="18.28515625" style="77" customWidth="1"/>
    <col min="20" max="16384" width="9.140625" style="74"/>
  </cols>
  <sheetData>
    <row r="1" spans="1:19">
      <c r="A1" s="73" t="s">
        <v>3593</v>
      </c>
      <c r="E1" s="75"/>
      <c r="F1" s="75"/>
      <c r="L1" s="78"/>
      <c r="O1" s="79"/>
      <c r="P1" s="80"/>
      <c r="Q1" s="81"/>
      <c r="R1" s="79"/>
    </row>
    <row r="2" spans="1:19" ht="14.25">
      <c r="A2" s="82"/>
      <c r="E2" s="75"/>
      <c r="F2" s="75"/>
      <c r="L2" s="642"/>
      <c r="M2" s="642"/>
      <c r="N2" s="642"/>
      <c r="O2" s="642"/>
      <c r="P2" s="642"/>
      <c r="Q2" s="642"/>
      <c r="R2" s="642"/>
      <c r="S2" s="642"/>
    </row>
    <row r="3" spans="1:19" ht="45.75" customHeight="1">
      <c r="A3" s="653" t="s">
        <v>20</v>
      </c>
      <c r="B3" s="646" t="s">
        <v>21</v>
      </c>
      <c r="C3" s="646" t="s">
        <v>22</v>
      </c>
      <c r="D3" s="646" t="s">
        <v>23</v>
      </c>
      <c r="E3" s="648" t="s">
        <v>24</v>
      </c>
      <c r="F3" s="648" t="s">
        <v>25</v>
      </c>
      <c r="G3" s="650" t="s">
        <v>26</v>
      </c>
      <c r="H3" s="646" t="s">
        <v>27</v>
      </c>
      <c r="I3" s="652" t="s">
        <v>28</v>
      </c>
      <c r="J3" s="652"/>
      <c r="K3" s="652"/>
      <c r="L3" s="646" t="s">
        <v>29</v>
      </c>
      <c r="M3" s="643" t="s">
        <v>30</v>
      </c>
      <c r="N3" s="644"/>
      <c r="O3" s="645" t="s">
        <v>31</v>
      </c>
      <c r="P3" s="645"/>
      <c r="Q3" s="645" t="s">
        <v>32</v>
      </c>
      <c r="R3" s="645"/>
      <c r="S3" s="646" t="s">
        <v>33</v>
      </c>
    </row>
    <row r="4" spans="1:19" ht="14.25">
      <c r="A4" s="654"/>
      <c r="B4" s="647"/>
      <c r="C4" s="647"/>
      <c r="D4" s="647"/>
      <c r="E4" s="649"/>
      <c r="F4" s="649"/>
      <c r="G4" s="651"/>
      <c r="H4" s="647"/>
      <c r="I4" s="83" t="s">
        <v>34</v>
      </c>
      <c r="J4" s="83" t="s">
        <v>35</v>
      </c>
      <c r="K4" s="83" t="s">
        <v>36</v>
      </c>
      <c r="L4" s="647"/>
      <c r="M4" s="84">
        <v>2022</v>
      </c>
      <c r="N4" s="84">
        <v>2023</v>
      </c>
      <c r="O4" s="85">
        <v>2022</v>
      </c>
      <c r="P4" s="85">
        <v>2023</v>
      </c>
      <c r="Q4" s="85">
        <v>2022</v>
      </c>
      <c r="R4" s="85">
        <v>2023</v>
      </c>
      <c r="S4" s="647"/>
    </row>
    <row r="5" spans="1:19" ht="14.25">
      <c r="A5" s="86" t="s">
        <v>37</v>
      </c>
      <c r="B5" s="83" t="s">
        <v>38</v>
      </c>
      <c r="C5" s="83" t="s">
        <v>39</v>
      </c>
      <c r="D5" s="83" t="s">
        <v>40</v>
      </c>
      <c r="E5" s="87" t="s">
        <v>41</v>
      </c>
      <c r="F5" s="87" t="s">
        <v>42</v>
      </c>
      <c r="G5" s="88" t="s">
        <v>43</v>
      </c>
      <c r="H5" s="83" t="s">
        <v>44</v>
      </c>
      <c r="I5" s="83" t="s">
        <v>45</v>
      </c>
      <c r="J5" s="83" t="s">
        <v>46</v>
      </c>
      <c r="K5" s="83" t="s">
        <v>47</v>
      </c>
      <c r="L5" s="83" t="s">
        <v>48</v>
      </c>
      <c r="M5" s="84" t="s">
        <v>49</v>
      </c>
      <c r="N5" s="84" t="s">
        <v>50</v>
      </c>
      <c r="O5" s="89" t="s">
        <v>51</v>
      </c>
      <c r="P5" s="89" t="s">
        <v>52</v>
      </c>
      <c r="Q5" s="89" t="s">
        <v>53</v>
      </c>
      <c r="R5" s="89" t="s">
        <v>54</v>
      </c>
      <c r="S5" s="83" t="s">
        <v>55</v>
      </c>
    </row>
    <row r="6" spans="1:19" s="90" customFormat="1" ht="285">
      <c r="A6" s="71">
        <v>1</v>
      </c>
      <c r="B6" s="274">
        <v>1</v>
      </c>
      <c r="C6" s="274">
        <v>1</v>
      </c>
      <c r="D6" s="274">
        <v>3</v>
      </c>
      <c r="E6" s="275" t="s">
        <v>845</v>
      </c>
      <c r="F6" s="275" t="s">
        <v>846</v>
      </c>
      <c r="G6" s="275" t="s">
        <v>847</v>
      </c>
      <c r="H6" s="178" t="s">
        <v>848</v>
      </c>
      <c r="I6" s="178" t="s">
        <v>849</v>
      </c>
      <c r="J6" s="178" t="s">
        <v>850</v>
      </c>
      <c r="K6" s="178" t="s">
        <v>851</v>
      </c>
      <c r="L6" s="178" t="s">
        <v>852</v>
      </c>
      <c r="M6" s="178" t="s">
        <v>63</v>
      </c>
      <c r="N6" s="178"/>
      <c r="O6" s="179">
        <v>62655.4</v>
      </c>
      <c r="P6" s="178"/>
      <c r="Q6" s="179">
        <v>48462.22</v>
      </c>
      <c r="R6" s="178"/>
      <c r="S6" s="178" t="s">
        <v>853</v>
      </c>
    </row>
    <row r="7" spans="1:19" s="90" customFormat="1" ht="345">
      <c r="A7" s="71">
        <v>2</v>
      </c>
      <c r="B7" s="274">
        <v>1</v>
      </c>
      <c r="C7" s="274">
        <v>1</v>
      </c>
      <c r="D7" s="274">
        <v>3</v>
      </c>
      <c r="E7" s="275" t="s">
        <v>854</v>
      </c>
      <c r="F7" s="275" t="s">
        <v>855</v>
      </c>
      <c r="G7" s="275" t="s">
        <v>856</v>
      </c>
      <c r="H7" s="178" t="s">
        <v>857</v>
      </c>
      <c r="I7" s="178" t="s">
        <v>858</v>
      </c>
      <c r="J7" s="178" t="s">
        <v>859</v>
      </c>
      <c r="K7" s="178" t="s">
        <v>860</v>
      </c>
      <c r="L7" s="178" t="s">
        <v>861</v>
      </c>
      <c r="M7" s="178" t="s">
        <v>63</v>
      </c>
      <c r="N7" s="178"/>
      <c r="O7" s="179">
        <v>81010</v>
      </c>
      <c r="P7" s="178"/>
      <c r="Q7" s="179">
        <v>78010</v>
      </c>
      <c r="R7" s="178"/>
      <c r="S7" s="178" t="s">
        <v>862</v>
      </c>
    </row>
    <row r="8" spans="1:19" s="90" customFormat="1" ht="266.25" customHeight="1">
      <c r="A8" s="71">
        <v>3</v>
      </c>
      <c r="B8" s="274">
        <v>6</v>
      </c>
      <c r="C8" s="274">
        <v>5</v>
      </c>
      <c r="D8" s="274">
        <v>4</v>
      </c>
      <c r="E8" s="275" t="s">
        <v>863</v>
      </c>
      <c r="F8" s="275" t="s">
        <v>864</v>
      </c>
      <c r="G8" s="174" t="s">
        <v>865</v>
      </c>
      <c r="H8" s="178" t="s">
        <v>866</v>
      </c>
      <c r="I8" s="178" t="s">
        <v>867</v>
      </c>
      <c r="J8" s="178" t="s">
        <v>868</v>
      </c>
      <c r="K8" s="178" t="s">
        <v>860</v>
      </c>
      <c r="L8" s="178" t="s">
        <v>869</v>
      </c>
      <c r="M8" s="178" t="s">
        <v>315</v>
      </c>
      <c r="N8" s="178"/>
      <c r="O8" s="179">
        <v>28437.200000000001</v>
      </c>
      <c r="P8" s="178"/>
      <c r="Q8" s="179">
        <v>25250</v>
      </c>
      <c r="R8" s="178"/>
      <c r="S8" s="178" t="s">
        <v>870</v>
      </c>
    </row>
    <row r="9" spans="1:19" s="90" customFormat="1" ht="120">
      <c r="A9" s="71">
        <v>4</v>
      </c>
      <c r="B9" s="274">
        <v>6</v>
      </c>
      <c r="C9" s="274">
        <v>5</v>
      </c>
      <c r="D9" s="274">
        <v>4</v>
      </c>
      <c r="E9" s="275" t="s">
        <v>871</v>
      </c>
      <c r="F9" s="275" t="s">
        <v>872</v>
      </c>
      <c r="G9" s="275" t="s">
        <v>873</v>
      </c>
      <c r="H9" s="178" t="s">
        <v>324</v>
      </c>
      <c r="I9" s="178" t="s">
        <v>874</v>
      </c>
      <c r="J9" s="178" t="s">
        <v>875</v>
      </c>
      <c r="K9" s="178" t="s">
        <v>876</v>
      </c>
      <c r="L9" s="178" t="s">
        <v>877</v>
      </c>
      <c r="M9" s="178" t="s">
        <v>206</v>
      </c>
      <c r="N9" s="178"/>
      <c r="O9" s="179">
        <v>115900</v>
      </c>
      <c r="P9" s="178"/>
      <c r="Q9" s="179">
        <v>115900</v>
      </c>
      <c r="R9" s="178"/>
      <c r="S9" s="178" t="s">
        <v>878</v>
      </c>
    </row>
    <row r="10" spans="1:19" ht="225">
      <c r="A10" s="71">
        <v>5</v>
      </c>
      <c r="B10" s="274">
        <v>6</v>
      </c>
      <c r="C10" s="274">
        <v>5</v>
      </c>
      <c r="D10" s="274">
        <v>4</v>
      </c>
      <c r="E10" s="275" t="s">
        <v>879</v>
      </c>
      <c r="F10" s="275" t="s">
        <v>880</v>
      </c>
      <c r="G10" s="275" t="s">
        <v>881</v>
      </c>
      <c r="H10" s="178" t="s">
        <v>324</v>
      </c>
      <c r="I10" s="178" t="s">
        <v>882</v>
      </c>
      <c r="J10" s="276" t="s">
        <v>883</v>
      </c>
      <c r="K10" s="178" t="s">
        <v>876</v>
      </c>
      <c r="L10" s="178" t="s">
        <v>884</v>
      </c>
      <c r="M10" s="178" t="s">
        <v>206</v>
      </c>
      <c r="N10" s="178"/>
      <c r="O10" s="179">
        <v>148600</v>
      </c>
      <c r="P10" s="178"/>
      <c r="Q10" s="179">
        <v>148600</v>
      </c>
      <c r="R10" s="178"/>
      <c r="S10" s="178" t="s">
        <v>878</v>
      </c>
    </row>
    <row r="11" spans="1:19" ht="210">
      <c r="A11" s="71">
        <v>6</v>
      </c>
      <c r="B11" s="274">
        <v>1</v>
      </c>
      <c r="C11" s="274">
        <v>1</v>
      </c>
      <c r="D11" s="274">
        <v>6</v>
      </c>
      <c r="E11" s="275" t="s">
        <v>885</v>
      </c>
      <c r="F11" s="275" t="s">
        <v>886</v>
      </c>
      <c r="G11" s="275" t="s">
        <v>887</v>
      </c>
      <c r="H11" s="178" t="s">
        <v>888</v>
      </c>
      <c r="I11" s="178" t="s">
        <v>889</v>
      </c>
      <c r="J11" s="178" t="s">
        <v>890</v>
      </c>
      <c r="K11" s="178" t="s">
        <v>851</v>
      </c>
      <c r="L11" s="46" t="s">
        <v>891</v>
      </c>
      <c r="M11" s="178" t="s">
        <v>63</v>
      </c>
      <c r="N11" s="178"/>
      <c r="O11" s="179">
        <v>69019.600000000006</v>
      </c>
      <c r="P11" s="178"/>
      <c r="Q11" s="179">
        <v>62499.6</v>
      </c>
      <c r="R11" s="178"/>
      <c r="S11" s="178" t="s">
        <v>892</v>
      </c>
    </row>
    <row r="12" spans="1:19" ht="313.5" customHeight="1">
      <c r="A12" s="71">
        <v>7</v>
      </c>
      <c r="B12" s="274">
        <v>1</v>
      </c>
      <c r="C12" s="274">
        <v>1</v>
      </c>
      <c r="D12" s="274">
        <v>6</v>
      </c>
      <c r="E12" s="275" t="s">
        <v>893</v>
      </c>
      <c r="F12" s="275" t="s">
        <v>894</v>
      </c>
      <c r="G12" s="174" t="s">
        <v>895</v>
      </c>
      <c r="H12" s="178" t="s">
        <v>896</v>
      </c>
      <c r="I12" s="178" t="s">
        <v>897</v>
      </c>
      <c r="J12" s="178" t="s">
        <v>898</v>
      </c>
      <c r="K12" s="178" t="s">
        <v>2847</v>
      </c>
      <c r="L12" s="178" t="s">
        <v>899</v>
      </c>
      <c r="M12" s="178" t="s">
        <v>63</v>
      </c>
      <c r="N12" s="178"/>
      <c r="O12" s="179">
        <v>60800.23</v>
      </c>
      <c r="P12" s="178"/>
      <c r="Q12" s="179">
        <v>54830.23</v>
      </c>
      <c r="R12" s="178"/>
      <c r="S12" s="178" t="s">
        <v>853</v>
      </c>
    </row>
    <row r="13" spans="1:19" ht="195">
      <c r="A13" s="71">
        <v>8</v>
      </c>
      <c r="B13" s="274">
        <v>1</v>
      </c>
      <c r="C13" s="274">
        <v>1</v>
      </c>
      <c r="D13" s="274">
        <v>6</v>
      </c>
      <c r="E13" s="277" t="s">
        <v>900</v>
      </c>
      <c r="F13" s="278" t="s">
        <v>901</v>
      </c>
      <c r="G13" s="275" t="s">
        <v>902</v>
      </c>
      <c r="H13" s="178" t="s">
        <v>903</v>
      </c>
      <c r="I13" s="178" t="s">
        <v>904</v>
      </c>
      <c r="J13" s="178" t="s">
        <v>905</v>
      </c>
      <c r="K13" s="178" t="s">
        <v>851</v>
      </c>
      <c r="L13" s="178" t="s">
        <v>906</v>
      </c>
      <c r="M13" s="178" t="s">
        <v>346</v>
      </c>
      <c r="N13" s="178"/>
      <c r="O13" s="179">
        <v>52931.93</v>
      </c>
      <c r="P13" s="178"/>
      <c r="Q13" s="179">
        <v>52931.93</v>
      </c>
      <c r="R13" s="178"/>
      <c r="S13" s="279" t="s">
        <v>907</v>
      </c>
    </row>
    <row r="14" spans="1:19" ht="135">
      <c r="A14" s="71">
        <v>9</v>
      </c>
      <c r="B14" s="274">
        <v>1</v>
      </c>
      <c r="C14" s="274">
        <v>1</v>
      </c>
      <c r="D14" s="274">
        <v>6</v>
      </c>
      <c r="E14" s="174" t="s">
        <v>908</v>
      </c>
      <c r="F14" s="275" t="s">
        <v>909</v>
      </c>
      <c r="G14" s="275" t="s">
        <v>910</v>
      </c>
      <c r="H14" s="178" t="s">
        <v>324</v>
      </c>
      <c r="I14" s="178" t="s">
        <v>874</v>
      </c>
      <c r="J14" s="178" t="s">
        <v>911</v>
      </c>
      <c r="K14" s="178" t="s">
        <v>876</v>
      </c>
      <c r="L14" s="178" t="s">
        <v>912</v>
      </c>
      <c r="M14" s="178" t="s">
        <v>315</v>
      </c>
      <c r="N14" s="178"/>
      <c r="O14" s="179">
        <v>74742.55</v>
      </c>
      <c r="P14" s="178"/>
      <c r="Q14" s="179">
        <v>74742.55</v>
      </c>
      <c r="R14" s="178"/>
      <c r="S14" s="279" t="s">
        <v>913</v>
      </c>
    </row>
    <row r="15" spans="1:19" ht="150">
      <c r="A15" s="71">
        <v>10</v>
      </c>
      <c r="B15" s="274">
        <v>6</v>
      </c>
      <c r="C15" s="274">
        <v>5</v>
      </c>
      <c r="D15" s="274">
        <v>11</v>
      </c>
      <c r="E15" s="275" t="s">
        <v>914</v>
      </c>
      <c r="F15" s="280" t="s">
        <v>915</v>
      </c>
      <c r="G15" s="281" t="s">
        <v>916</v>
      </c>
      <c r="H15" s="178" t="s">
        <v>235</v>
      </c>
      <c r="I15" s="178" t="s">
        <v>917</v>
      </c>
      <c r="J15" s="178" t="s">
        <v>918</v>
      </c>
      <c r="K15" s="178" t="s">
        <v>876</v>
      </c>
      <c r="L15" s="282" t="s">
        <v>919</v>
      </c>
      <c r="M15" s="178" t="s">
        <v>315</v>
      </c>
      <c r="N15" s="178"/>
      <c r="O15" s="179">
        <v>7037.75</v>
      </c>
      <c r="P15" s="178"/>
      <c r="Q15" s="179">
        <v>5400</v>
      </c>
      <c r="R15" s="178"/>
      <c r="S15" s="283" t="s">
        <v>920</v>
      </c>
    </row>
    <row r="16" spans="1:19" ht="192" customHeight="1">
      <c r="A16" s="71">
        <v>11</v>
      </c>
      <c r="B16" s="274">
        <v>6</v>
      </c>
      <c r="C16" s="274">
        <v>5</v>
      </c>
      <c r="D16" s="274">
        <v>11</v>
      </c>
      <c r="E16" s="275" t="s">
        <v>921</v>
      </c>
      <c r="F16" s="275" t="s">
        <v>922</v>
      </c>
      <c r="G16" s="174" t="s">
        <v>923</v>
      </c>
      <c r="H16" s="178" t="s">
        <v>324</v>
      </c>
      <c r="I16" s="178" t="s">
        <v>874</v>
      </c>
      <c r="J16" s="178" t="s">
        <v>911</v>
      </c>
      <c r="K16" s="178" t="s">
        <v>876</v>
      </c>
      <c r="L16" s="284" t="s">
        <v>924</v>
      </c>
      <c r="M16" s="178" t="s">
        <v>206</v>
      </c>
      <c r="N16" s="178"/>
      <c r="O16" s="179">
        <v>8737.83</v>
      </c>
      <c r="P16" s="178"/>
      <c r="Q16" s="285">
        <v>7761.67</v>
      </c>
      <c r="R16" s="178"/>
      <c r="S16" s="178" t="s">
        <v>925</v>
      </c>
    </row>
    <row r="17" spans="1:19" ht="225">
      <c r="A17" s="71">
        <v>12</v>
      </c>
      <c r="B17" s="274">
        <v>6</v>
      </c>
      <c r="C17" s="274">
        <v>5</v>
      </c>
      <c r="D17" s="274">
        <v>11</v>
      </c>
      <c r="E17" s="275" t="s">
        <v>926</v>
      </c>
      <c r="F17" s="275" t="s">
        <v>927</v>
      </c>
      <c r="G17" s="275" t="s">
        <v>928</v>
      </c>
      <c r="H17" s="178" t="s">
        <v>929</v>
      </c>
      <c r="I17" s="178" t="s">
        <v>930</v>
      </c>
      <c r="J17" s="178" t="s">
        <v>931</v>
      </c>
      <c r="K17" s="178" t="s">
        <v>932</v>
      </c>
      <c r="L17" s="178" t="s">
        <v>933</v>
      </c>
      <c r="M17" s="178" t="s">
        <v>315</v>
      </c>
      <c r="N17" s="178"/>
      <c r="O17" s="179">
        <v>37332.699999999997</v>
      </c>
      <c r="P17" s="178"/>
      <c r="Q17" s="179">
        <v>23731.7</v>
      </c>
      <c r="R17" s="178"/>
      <c r="S17" s="178" t="s">
        <v>934</v>
      </c>
    </row>
    <row r="18" spans="1:19" ht="175.5" customHeight="1">
      <c r="A18" s="71">
        <v>13</v>
      </c>
      <c r="B18" s="274">
        <v>6</v>
      </c>
      <c r="C18" s="274">
        <v>5</v>
      </c>
      <c r="D18" s="274">
        <v>11</v>
      </c>
      <c r="E18" s="174" t="s">
        <v>935</v>
      </c>
      <c r="F18" s="275" t="s">
        <v>936</v>
      </c>
      <c r="G18" s="275" t="s">
        <v>937</v>
      </c>
      <c r="H18" s="178" t="s">
        <v>117</v>
      </c>
      <c r="I18" s="178" t="s">
        <v>938</v>
      </c>
      <c r="J18" s="286">
        <v>44585</v>
      </c>
      <c r="K18" s="178" t="s">
        <v>876</v>
      </c>
      <c r="L18" s="178" t="s">
        <v>939</v>
      </c>
      <c r="M18" s="178" t="s">
        <v>63</v>
      </c>
      <c r="N18" s="178"/>
      <c r="O18" s="179">
        <v>49841.88</v>
      </c>
      <c r="P18" s="178"/>
      <c r="Q18" s="179">
        <v>43214.28</v>
      </c>
      <c r="R18" s="178"/>
      <c r="S18" s="178" t="s">
        <v>940</v>
      </c>
    </row>
    <row r="19" spans="1:19" ht="300">
      <c r="A19" s="71">
        <v>14</v>
      </c>
      <c r="B19" s="274">
        <v>6</v>
      </c>
      <c r="C19" s="274">
        <v>5</v>
      </c>
      <c r="D19" s="274">
        <v>11</v>
      </c>
      <c r="E19" s="174" t="s">
        <v>941</v>
      </c>
      <c r="F19" s="275" t="s">
        <v>942</v>
      </c>
      <c r="G19" s="275" t="s">
        <v>943</v>
      </c>
      <c r="H19" s="178" t="s">
        <v>857</v>
      </c>
      <c r="I19" s="178" t="s">
        <v>944</v>
      </c>
      <c r="J19" s="178" t="s">
        <v>945</v>
      </c>
      <c r="K19" s="178" t="s">
        <v>860</v>
      </c>
      <c r="L19" s="287" t="s">
        <v>946</v>
      </c>
      <c r="M19" s="178" t="s">
        <v>63</v>
      </c>
      <c r="N19" s="178"/>
      <c r="O19" s="179">
        <v>21490.7</v>
      </c>
      <c r="P19" s="178"/>
      <c r="Q19" s="179">
        <v>18840.7</v>
      </c>
      <c r="R19" s="178"/>
      <c r="S19" s="279" t="s">
        <v>947</v>
      </c>
    </row>
    <row r="20" spans="1:19" ht="246" customHeight="1">
      <c r="A20" s="71">
        <v>15</v>
      </c>
      <c r="B20" s="274">
        <v>6</v>
      </c>
      <c r="C20" s="274">
        <v>5</v>
      </c>
      <c r="D20" s="274">
        <v>11</v>
      </c>
      <c r="E20" s="174" t="s">
        <v>948</v>
      </c>
      <c r="F20" s="275" t="s">
        <v>949</v>
      </c>
      <c r="G20" s="275" t="s">
        <v>950</v>
      </c>
      <c r="H20" s="178" t="s">
        <v>857</v>
      </c>
      <c r="I20" s="178" t="s">
        <v>951</v>
      </c>
      <c r="J20" s="178" t="s">
        <v>945</v>
      </c>
      <c r="K20" s="178" t="s">
        <v>860</v>
      </c>
      <c r="L20" s="178" t="s">
        <v>952</v>
      </c>
      <c r="M20" s="178" t="s">
        <v>63</v>
      </c>
      <c r="N20" s="178"/>
      <c r="O20" s="179">
        <v>14344.1</v>
      </c>
      <c r="P20" s="178"/>
      <c r="Q20" s="179">
        <v>12644.1</v>
      </c>
      <c r="R20" s="178"/>
      <c r="S20" s="274" t="s">
        <v>947</v>
      </c>
    </row>
    <row r="21" spans="1:19" ht="180">
      <c r="A21" s="71">
        <v>16</v>
      </c>
      <c r="B21" s="274">
        <v>6</v>
      </c>
      <c r="C21" s="274">
        <v>5</v>
      </c>
      <c r="D21" s="274">
        <v>11</v>
      </c>
      <c r="E21" s="174" t="s">
        <v>953</v>
      </c>
      <c r="F21" s="275" t="s">
        <v>954</v>
      </c>
      <c r="G21" s="275" t="s">
        <v>955</v>
      </c>
      <c r="H21" s="178" t="s">
        <v>324</v>
      </c>
      <c r="I21" s="178" t="s">
        <v>874</v>
      </c>
      <c r="J21" s="178" t="s">
        <v>911</v>
      </c>
      <c r="K21" s="178" t="s">
        <v>876</v>
      </c>
      <c r="L21" s="178" t="s">
        <v>956</v>
      </c>
      <c r="M21" s="178" t="s">
        <v>315</v>
      </c>
      <c r="N21" s="178"/>
      <c r="O21" s="179">
        <v>108350</v>
      </c>
      <c r="P21" s="178"/>
      <c r="Q21" s="179">
        <v>98500</v>
      </c>
      <c r="R21" s="178"/>
      <c r="S21" s="279" t="s">
        <v>957</v>
      </c>
    </row>
    <row r="22" spans="1:19" ht="222.75" customHeight="1">
      <c r="A22" s="71">
        <v>17</v>
      </c>
      <c r="B22" s="274">
        <v>6</v>
      </c>
      <c r="C22" s="274">
        <v>5</v>
      </c>
      <c r="D22" s="274">
        <v>11</v>
      </c>
      <c r="E22" s="174" t="s">
        <v>958</v>
      </c>
      <c r="F22" s="275" t="s">
        <v>959</v>
      </c>
      <c r="G22" s="275" t="s">
        <v>960</v>
      </c>
      <c r="H22" s="178" t="s">
        <v>961</v>
      </c>
      <c r="I22" s="178" t="s">
        <v>962</v>
      </c>
      <c r="J22" s="178" t="s">
        <v>963</v>
      </c>
      <c r="K22" s="178" t="s">
        <v>860</v>
      </c>
      <c r="L22" s="282" t="s">
        <v>964</v>
      </c>
      <c r="M22" s="178" t="s">
        <v>206</v>
      </c>
      <c r="N22" s="178"/>
      <c r="O22" s="179">
        <v>13700</v>
      </c>
      <c r="P22" s="178"/>
      <c r="Q22" s="179">
        <v>10100</v>
      </c>
      <c r="R22" s="178"/>
      <c r="S22" s="178" t="s">
        <v>965</v>
      </c>
    </row>
    <row r="23" spans="1:19" ht="181.5" customHeight="1">
      <c r="A23" s="71">
        <v>18</v>
      </c>
      <c r="B23" s="274">
        <v>4</v>
      </c>
      <c r="C23" s="274">
        <v>2</v>
      </c>
      <c r="D23" s="274">
        <v>12</v>
      </c>
      <c r="E23" s="174" t="s">
        <v>966</v>
      </c>
      <c r="F23" s="275" t="s">
        <v>967</v>
      </c>
      <c r="G23" s="275" t="s">
        <v>968</v>
      </c>
      <c r="H23" s="178" t="s">
        <v>969</v>
      </c>
      <c r="I23" s="178" t="s">
        <v>970</v>
      </c>
      <c r="J23" s="178" t="s">
        <v>971</v>
      </c>
      <c r="K23" s="178" t="s">
        <v>972</v>
      </c>
      <c r="L23" s="178" t="s">
        <v>973</v>
      </c>
      <c r="M23" s="178" t="s">
        <v>63</v>
      </c>
      <c r="N23" s="178"/>
      <c r="O23" s="179">
        <v>43275</v>
      </c>
      <c r="P23" s="178"/>
      <c r="Q23" s="179">
        <v>38775</v>
      </c>
      <c r="R23" s="178"/>
      <c r="S23" s="178" t="s">
        <v>974</v>
      </c>
    </row>
    <row r="24" spans="1:19" ht="300">
      <c r="A24" s="71">
        <v>19</v>
      </c>
      <c r="B24" s="274">
        <v>6</v>
      </c>
      <c r="C24" s="274">
        <v>1</v>
      </c>
      <c r="D24" s="274">
        <v>13</v>
      </c>
      <c r="E24" s="174" t="s">
        <v>975</v>
      </c>
      <c r="F24" s="275" t="s">
        <v>976</v>
      </c>
      <c r="G24" s="275" t="s">
        <v>977</v>
      </c>
      <c r="H24" s="178" t="s">
        <v>857</v>
      </c>
      <c r="I24" s="178" t="s">
        <v>978</v>
      </c>
      <c r="J24" s="178" t="s">
        <v>979</v>
      </c>
      <c r="K24" s="178" t="s">
        <v>860</v>
      </c>
      <c r="L24" s="178" t="s">
        <v>980</v>
      </c>
      <c r="M24" s="178" t="s">
        <v>63</v>
      </c>
      <c r="N24" s="178"/>
      <c r="O24" s="179">
        <v>23544.26</v>
      </c>
      <c r="P24" s="178"/>
      <c r="Q24" s="179">
        <v>19484.259999999998</v>
      </c>
      <c r="R24" s="178"/>
      <c r="S24" s="279" t="s">
        <v>981</v>
      </c>
    </row>
    <row r="25" spans="1:19" ht="120">
      <c r="A25" s="71">
        <v>20</v>
      </c>
      <c r="B25" s="274">
        <v>6</v>
      </c>
      <c r="C25" s="274">
        <v>1</v>
      </c>
      <c r="D25" s="274">
        <v>13</v>
      </c>
      <c r="E25" s="275" t="s">
        <v>982</v>
      </c>
      <c r="F25" s="275" t="s">
        <v>983</v>
      </c>
      <c r="G25" s="275" t="s">
        <v>984</v>
      </c>
      <c r="H25" s="178" t="s">
        <v>985</v>
      </c>
      <c r="I25" s="178" t="s">
        <v>944</v>
      </c>
      <c r="J25" s="178" t="s">
        <v>986</v>
      </c>
      <c r="K25" s="178" t="s">
        <v>860</v>
      </c>
      <c r="L25" s="178" t="s">
        <v>987</v>
      </c>
      <c r="M25" s="178" t="s">
        <v>315</v>
      </c>
      <c r="N25" s="178"/>
      <c r="O25" s="179">
        <v>18430</v>
      </c>
      <c r="P25" s="178"/>
      <c r="Q25" s="179">
        <v>13830</v>
      </c>
      <c r="R25" s="178"/>
      <c r="S25" s="274" t="s">
        <v>947</v>
      </c>
    </row>
    <row r="26" spans="1:19" ht="255">
      <c r="A26" s="71">
        <v>21</v>
      </c>
      <c r="B26" s="274">
        <v>6</v>
      </c>
      <c r="C26" s="274">
        <v>1</v>
      </c>
      <c r="D26" s="274">
        <v>13</v>
      </c>
      <c r="E26" s="174" t="s">
        <v>988</v>
      </c>
      <c r="F26" s="275" t="s">
        <v>989</v>
      </c>
      <c r="G26" s="275" t="s">
        <v>990</v>
      </c>
      <c r="H26" s="178" t="s">
        <v>141</v>
      </c>
      <c r="I26" s="178" t="s">
        <v>991</v>
      </c>
      <c r="J26" s="178" t="s">
        <v>992</v>
      </c>
      <c r="K26" s="178" t="s">
        <v>876</v>
      </c>
      <c r="L26" s="287" t="s">
        <v>993</v>
      </c>
      <c r="M26" s="178" t="s">
        <v>315</v>
      </c>
      <c r="N26" s="178"/>
      <c r="O26" s="179">
        <v>22292</v>
      </c>
      <c r="P26" s="178"/>
      <c r="Q26" s="179">
        <v>19152</v>
      </c>
      <c r="R26" s="178"/>
      <c r="S26" s="274" t="s">
        <v>994</v>
      </c>
    </row>
    <row r="27" spans="1:19" ht="201" customHeight="1">
      <c r="A27" s="71">
        <v>22</v>
      </c>
      <c r="B27" s="274">
        <v>6</v>
      </c>
      <c r="C27" s="274">
        <v>1</v>
      </c>
      <c r="D27" s="274">
        <v>13</v>
      </c>
      <c r="E27" s="275" t="s">
        <v>995</v>
      </c>
      <c r="F27" s="275" t="s">
        <v>996</v>
      </c>
      <c r="G27" s="287" t="s">
        <v>997</v>
      </c>
      <c r="H27" s="178" t="s">
        <v>141</v>
      </c>
      <c r="I27" s="178" t="s">
        <v>991</v>
      </c>
      <c r="J27" s="178" t="s">
        <v>998</v>
      </c>
      <c r="K27" s="178" t="s">
        <v>876</v>
      </c>
      <c r="L27" s="287" t="s">
        <v>999</v>
      </c>
      <c r="M27" s="178" t="s">
        <v>351</v>
      </c>
      <c r="N27" s="178"/>
      <c r="O27" s="179">
        <v>34291.71</v>
      </c>
      <c r="P27" s="178"/>
      <c r="Q27" s="179">
        <v>30089.71</v>
      </c>
      <c r="R27" s="178"/>
      <c r="S27" s="178" t="s">
        <v>1000</v>
      </c>
    </row>
    <row r="28" spans="1:19" ht="180">
      <c r="A28" s="71">
        <v>23</v>
      </c>
      <c r="B28" s="274">
        <v>6</v>
      </c>
      <c r="C28" s="274">
        <v>1</v>
      </c>
      <c r="D28" s="274">
        <v>13</v>
      </c>
      <c r="E28" s="275" t="s">
        <v>1001</v>
      </c>
      <c r="F28" s="275" t="s">
        <v>1002</v>
      </c>
      <c r="G28" s="275" t="s">
        <v>1003</v>
      </c>
      <c r="H28" s="178" t="s">
        <v>1004</v>
      </c>
      <c r="I28" s="178" t="s">
        <v>1005</v>
      </c>
      <c r="J28" s="178" t="s">
        <v>1006</v>
      </c>
      <c r="K28" s="178" t="s">
        <v>1007</v>
      </c>
      <c r="L28" s="178" t="s">
        <v>1008</v>
      </c>
      <c r="M28" s="178" t="s">
        <v>315</v>
      </c>
      <c r="N28" s="178"/>
      <c r="O28" s="179">
        <v>19172.580000000002</v>
      </c>
      <c r="P28" s="178"/>
      <c r="Q28" s="179">
        <v>17212.580000000002</v>
      </c>
      <c r="R28" s="178"/>
      <c r="S28" s="279" t="s">
        <v>1009</v>
      </c>
    </row>
    <row r="29" spans="1:19" ht="294" customHeight="1">
      <c r="A29" s="45">
        <v>24</v>
      </c>
      <c r="B29" s="120">
        <v>6</v>
      </c>
      <c r="C29" s="120">
        <v>1</v>
      </c>
      <c r="D29" s="120">
        <v>13</v>
      </c>
      <c r="E29" s="231" t="s">
        <v>1010</v>
      </c>
      <c r="F29" s="231" t="s">
        <v>1011</v>
      </c>
      <c r="G29" s="231" t="s">
        <v>1012</v>
      </c>
      <c r="H29" s="119" t="s">
        <v>141</v>
      </c>
      <c r="I29" s="119" t="s">
        <v>1013</v>
      </c>
      <c r="J29" s="288" t="s">
        <v>1014</v>
      </c>
      <c r="K29" s="119" t="s">
        <v>876</v>
      </c>
      <c r="L29" s="119" t="s">
        <v>1015</v>
      </c>
      <c r="M29" s="119" t="s">
        <v>206</v>
      </c>
      <c r="N29" s="119"/>
      <c r="O29" s="256">
        <v>55560</v>
      </c>
      <c r="P29" s="119"/>
      <c r="Q29" s="256">
        <v>49900</v>
      </c>
      <c r="R29" s="119"/>
      <c r="S29" s="121" t="s">
        <v>1016</v>
      </c>
    </row>
    <row r="30" spans="1:19" ht="165">
      <c r="A30" s="45">
        <v>25</v>
      </c>
      <c r="B30" s="120">
        <v>6</v>
      </c>
      <c r="C30" s="120">
        <v>1</v>
      </c>
      <c r="D30" s="120">
        <v>13</v>
      </c>
      <c r="E30" s="231" t="s">
        <v>1017</v>
      </c>
      <c r="F30" s="231" t="s">
        <v>1018</v>
      </c>
      <c r="G30" s="231" t="s">
        <v>1019</v>
      </c>
      <c r="H30" s="119" t="s">
        <v>141</v>
      </c>
      <c r="I30" s="119" t="s">
        <v>991</v>
      </c>
      <c r="J30" s="289" t="s">
        <v>1020</v>
      </c>
      <c r="K30" s="119" t="s">
        <v>876</v>
      </c>
      <c r="L30" s="119" t="s">
        <v>1021</v>
      </c>
      <c r="M30" s="119" t="s">
        <v>351</v>
      </c>
      <c r="N30" s="119"/>
      <c r="O30" s="256">
        <v>7400</v>
      </c>
      <c r="P30" s="119"/>
      <c r="Q30" s="256">
        <v>5900</v>
      </c>
      <c r="R30" s="119"/>
      <c r="S30" s="54" t="s">
        <v>1022</v>
      </c>
    </row>
    <row r="31" spans="1:19" ht="177" customHeight="1">
      <c r="A31" s="45">
        <v>26</v>
      </c>
      <c r="B31" s="120">
        <v>6</v>
      </c>
      <c r="C31" s="120">
        <v>1.3</v>
      </c>
      <c r="D31" s="120">
        <v>13</v>
      </c>
      <c r="E31" s="290" t="s">
        <v>1023</v>
      </c>
      <c r="F31" s="231" t="s">
        <v>1024</v>
      </c>
      <c r="G31" s="231" t="s">
        <v>1025</v>
      </c>
      <c r="H31" s="119" t="s">
        <v>1026</v>
      </c>
      <c r="I31" s="119" t="s">
        <v>1027</v>
      </c>
      <c r="J31" s="119" t="s">
        <v>1028</v>
      </c>
      <c r="K31" s="119" t="s">
        <v>1029</v>
      </c>
      <c r="L31" s="291" t="s">
        <v>1030</v>
      </c>
      <c r="M31" s="119" t="s">
        <v>63</v>
      </c>
      <c r="N31" s="119"/>
      <c r="O31" s="256">
        <v>12798.97</v>
      </c>
      <c r="P31" s="119"/>
      <c r="Q31" s="256">
        <v>12798.97</v>
      </c>
      <c r="R31" s="119"/>
      <c r="S31" s="119" t="s">
        <v>1031</v>
      </c>
    </row>
    <row r="32" spans="1:19" ht="189.75" customHeight="1">
      <c r="A32" s="45">
        <v>27</v>
      </c>
      <c r="B32" s="120">
        <v>6</v>
      </c>
      <c r="C32" s="120">
        <v>1.3</v>
      </c>
      <c r="D32" s="120">
        <v>13</v>
      </c>
      <c r="E32" s="231" t="s">
        <v>1032</v>
      </c>
      <c r="F32" s="231" t="s">
        <v>1033</v>
      </c>
      <c r="G32" s="231" t="s">
        <v>1034</v>
      </c>
      <c r="H32" s="119" t="s">
        <v>857</v>
      </c>
      <c r="I32" s="119" t="s">
        <v>1035</v>
      </c>
      <c r="J32" s="119" t="s">
        <v>1036</v>
      </c>
      <c r="K32" s="119" t="s">
        <v>860</v>
      </c>
      <c r="L32" s="122" t="s">
        <v>1037</v>
      </c>
      <c r="M32" s="119" t="s">
        <v>63</v>
      </c>
      <c r="N32" s="119"/>
      <c r="O32" s="256">
        <v>26900</v>
      </c>
      <c r="P32" s="119"/>
      <c r="Q32" s="256">
        <v>26900</v>
      </c>
      <c r="R32" s="119"/>
      <c r="S32" s="119" t="s">
        <v>1038</v>
      </c>
    </row>
    <row r="33" spans="1:19" ht="405">
      <c r="A33" s="45">
        <v>28</v>
      </c>
      <c r="B33" s="120">
        <v>2</v>
      </c>
      <c r="C33" s="120">
        <v>3</v>
      </c>
      <c r="D33" s="120">
        <v>13</v>
      </c>
      <c r="E33" s="207" t="s">
        <v>1039</v>
      </c>
      <c r="F33" s="231" t="s">
        <v>1040</v>
      </c>
      <c r="G33" s="231" t="s">
        <v>1041</v>
      </c>
      <c r="H33" s="119" t="s">
        <v>141</v>
      </c>
      <c r="I33" s="119" t="s">
        <v>1042</v>
      </c>
      <c r="J33" s="119" t="s">
        <v>1043</v>
      </c>
      <c r="K33" s="119" t="s">
        <v>1044</v>
      </c>
      <c r="L33" s="119" t="s">
        <v>1045</v>
      </c>
      <c r="M33" s="119" t="s">
        <v>63</v>
      </c>
      <c r="N33" s="119"/>
      <c r="O33" s="256">
        <v>74044.25</v>
      </c>
      <c r="P33" s="119"/>
      <c r="Q33" s="256">
        <v>73324.25</v>
      </c>
      <c r="R33" s="119"/>
      <c r="S33" s="119" t="s">
        <v>853</v>
      </c>
    </row>
    <row r="34" spans="1:19" ht="75">
      <c r="A34" s="45">
        <v>29</v>
      </c>
      <c r="B34" s="120">
        <v>6</v>
      </c>
      <c r="C34" s="120">
        <v>1</v>
      </c>
      <c r="D34" s="120">
        <v>13</v>
      </c>
      <c r="E34" s="231" t="s">
        <v>1046</v>
      </c>
      <c r="F34" s="231" t="s">
        <v>1047</v>
      </c>
      <c r="G34" s="231" t="s">
        <v>1048</v>
      </c>
      <c r="H34" s="119" t="s">
        <v>141</v>
      </c>
      <c r="I34" s="119" t="s">
        <v>991</v>
      </c>
      <c r="J34" s="119" t="s">
        <v>376</v>
      </c>
      <c r="K34" s="119" t="s">
        <v>876</v>
      </c>
      <c r="L34" s="119" t="s">
        <v>1049</v>
      </c>
      <c r="M34" s="119" t="s">
        <v>1050</v>
      </c>
      <c r="N34" s="119"/>
      <c r="O34" s="256">
        <v>14385.76</v>
      </c>
      <c r="P34" s="119"/>
      <c r="Q34" s="256">
        <v>11595.76</v>
      </c>
      <c r="R34" s="119"/>
      <c r="S34" s="119" t="s">
        <v>1051</v>
      </c>
    </row>
    <row r="35" spans="1:19" ht="195">
      <c r="A35" s="45">
        <v>30</v>
      </c>
      <c r="B35" s="120">
        <v>6</v>
      </c>
      <c r="C35" s="120">
        <v>1</v>
      </c>
      <c r="D35" s="120">
        <v>13</v>
      </c>
      <c r="E35" s="290" t="s">
        <v>1052</v>
      </c>
      <c r="F35" s="231" t="s">
        <v>1053</v>
      </c>
      <c r="G35" s="231" t="s">
        <v>1054</v>
      </c>
      <c r="H35" s="119" t="s">
        <v>141</v>
      </c>
      <c r="I35" s="119" t="s">
        <v>991</v>
      </c>
      <c r="J35" s="119" t="s">
        <v>1055</v>
      </c>
      <c r="K35" s="119" t="s">
        <v>876</v>
      </c>
      <c r="L35" s="119" t="s">
        <v>1056</v>
      </c>
      <c r="M35" s="119" t="s">
        <v>206</v>
      </c>
      <c r="N35" s="119"/>
      <c r="O35" s="256">
        <v>18289.59</v>
      </c>
      <c r="P35" s="119"/>
      <c r="Q35" s="256">
        <v>18289.59</v>
      </c>
      <c r="R35" s="119"/>
      <c r="S35" s="119" t="s">
        <v>1057</v>
      </c>
    </row>
    <row r="36" spans="1:19" ht="180">
      <c r="A36" s="45">
        <v>31</v>
      </c>
      <c r="B36" s="120">
        <v>1</v>
      </c>
      <c r="C36" s="120">
        <v>1</v>
      </c>
      <c r="D36" s="120">
        <v>13</v>
      </c>
      <c r="E36" s="207" t="s">
        <v>1058</v>
      </c>
      <c r="F36" s="231" t="s">
        <v>1059</v>
      </c>
      <c r="G36" s="231" t="s">
        <v>1060</v>
      </c>
      <c r="H36" s="119" t="s">
        <v>155</v>
      </c>
      <c r="I36" s="119" t="s">
        <v>1061</v>
      </c>
      <c r="J36" s="119" t="s">
        <v>69</v>
      </c>
      <c r="K36" s="119" t="s">
        <v>1062</v>
      </c>
      <c r="L36" s="119" t="s">
        <v>852</v>
      </c>
      <c r="M36" s="119" t="s">
        <v>206</v>
      </c>
      <c r="N36" s="119"/>
      <c r="O36" s="256">
        <v>20000</v>
      </c>
      <c r="P36" s="119"/>
      <c r="Q36" s="256">
        <v>20000</v>
      </c>
      <c r="R36" s="119"/>
      <c r="S36" s="119" t="s">
        <v>1063</v>
      </c>
    </row>
    <row r="37" spans="1:19" ht="200.25" customHeight="1">
      <c r="A37" s="236">
        <v>32</v>
      </c>
      <c r="B37" s="237">
        <v>1</v>
      </c>
      <c r="C37" s="237">
        <v>1</v>
      </c>
      <c r="D37" s="237">
        <v>3</v>
      </c>
      <c r="E37" s="231" t="s">
        <v>2856</v>
      </c>
      <c r="F37" s="231" t="s">
        <v>2857</v>
      </c>
      <c r="G37" s="231" t="s">
        <v>3580</v>
      </c>
      <c r="H37" s="231" t="s">
        <v>125</v>
      </c>
      <c r="I37" s="231" t="s">
        <v>2063</v>
      </c>
      <c r="J37" s="231" t="s">
        <v>1883</v>
      </c>
      <c r="K37" s="231" t="s">
        <v>876</v>
      </c>
      <c r="L37" s="231" t="s">
        <v>3508</v>
      </c>
      <c r="M37" s="231"/>
      <c r="N37" s="231" t="s">
        <v>63</v>
      </c>
      <c r="O37" s="232"/>
      <c r="P37" s="232">
        <v>23856.5</v>
      </c>
      <c r="Q37" s="232"/>
      <c r="R37" s="243">
        <v>21476.5</v>
      </c>
      <c r="S37" s="231" t="s">
        <v>853</v>
      </c>
    </row>
    <row r="38" spans="1:19" ht="150">
      <c r="A38" s="236">
        <v>33</v>
      </c>
      <c r="B38" s="236">
        <v>1</v>
      </c>
      <c r="C38" s="236">
        <v>1</v>
      </c>
      <c r="D38" s="236">
        <v>3</v>
      </c>
      <c r="E38" s="231" t="s">
        <v>2858</v>
      </c>
      <c r="F38" s="231" t="s">
        <v>3509</v>
      </c>
      <c r="G38" s="231" t="s">
        <v>2859</v>
      </c>
      <c r="H38" s="231" t="s">
        <v>1264</v>
      </c>
      <c r="I38" s="231" t="s">
        <v>2860</v>
      </c>
      <c r="J38" s="292" t="s">
        <v>1087</v>
      </c>
      <c r="K38" s="231" t="s">
        <v>2861</v>
      </c>
      <c r="L38" s="231" t="s">
        <v>2862</v>
      </c>
      <c r="M38" s="231"/>
      <c r="N38" s="231" t="s">
        <v>63</v>
      </c>
      <c r="O38" s="232"/>
      <c r="P38" s="232">
        <v>92550</v>
      </c>
      <c r="Q38" s="232"/>
      <c r="R38" s="243">
        <v>90000</v>
      </c>
      <c r="S38" s="231" t="s">
        <v>862</v>
      </c>
    </row>
    <row r="39" spans="1:19" ht="135">
      <c r="A39" s="236">
        <v>34</v>
      </c>
      <c r="B39" s="237">
        <v>6</v>
      </c>
      <c r="C39" s="237">
        <v>5</v>
      </c>
      <c r="D39" s="237">
        <v>4</v>
      </c>
      <c r="E39" s="231" t="s">
        <v>2863</v>
      </c>
      <c r="F39" s="231" t="s">
        <v>2864</v>
      </c>
      <c r="G39" s="231" t="s">
        <v>2865</v>
      </c>
      <c r="H39" s="231" t="s">
        <v>794</v>
      </c>
      <c r="I39" s="231" t="s">
        <v>2866</v>
      </c>
      <c r="J39" s="237" t="s">
        <v>376</v>
      </c>
      <c r="K39" s="237" t="s">
        <v>876</v>
      </c>
      <c r="L39" s="231" t="s">
        <v>2867</v>
      </c>
      <c r="M39" s="237"/>
      <c r="N39" s="237" t="s">
        <v>206</v>
      </c>
      <c r="O39" s="237"/>
      <c r="P39" s="238">
        <v>96550</v>
      </c>
      <c r="Q39" s="237"/>
      <c r="R39" s="184">
        <v>96550</v>
      </c>
      <c r="S39" s="231" t="s">
        <v>3510</v>
      </c>
    </row>
    <row r="40" spans="1:19" ht="105">
      <c r="A40" s="188">
        <v>35</v>
      </c>
      <c r="B40" s="231">
        <v>1</v>
      </c>
      <c r="C40" s="231">
        <v>1</v>
      </c>
      <c r="D40" s="231">
        <v>6</v>
      </c>
      <c r="E40" s="231" t="s">
        <v>2868</v>
      </c>
      <c r="F40" s="231" t="s">
        <v>2869</v>
      </c>
      <c r="G40" s="231" t="s">
        <v>2870</v>
      </c>
      <c r="H40" s="231" t="s">
        <v>2871</v>
      </c>
      <c r="I40" s="231" t="s">
        <v>2872</v>
      </c>
      <c r="J40" s="231" t="s">
        <v>2873</v>
      </c>
      <c r="K40" s="231" t="s">
        <v>860</v>
      </c>
      <c r="L40" s="231" t="s">
        <v>3511</v>
      </c>
      <c r="M40" s="231"/>
      <c r="N40" s="231" t="s">
        <v>346</v>
      </c>
      <c r="O40" s="231"/>
      <c r="P40" s="232">
        <v>97280.08</v>
      </c>
      <c r="Q40" s="231"/>
      <c r="R40" s="243">
        <v>87480.08</v>
      </c>
      <c r="S40" s="231" t="s">
        <v>853</v>
      </c>
    </row>
    <row r="41" spans="1:19" ht="165">
      <c r="A41" s="188">
        <v>36</v>
      </c>
      <c r="B41" s="233">
        <v>1</v>
      </c>
      <c r="C41" s="233">
        <v>1</v>
      </c>
      <c r="D41" s="233">
        <v>6</v>
      </c>
      <c r="E41" s="188" t="s">
        <v>2874</v>
      </c>
      <c r="F41" s="188" t="s">
        <v>2875</v>
      </c>
      <c r="G41" s="188" t="s">
        <v>2876</v>
      </c>
      <c r="H41" s="233" t="s">
        <v>3512</v>
      </c>
      <c r="I41" s="233" t="s">
        <v>3513</v>
      </c>
      <c r="J41" s="233" t="s">
        <v>2877</v>
      </c>
      <c r="K41" s="233" t="s">
        <v>1007</v>
      </c>
      <c r="L41" s="233" t="s">
        <v>2878</v>
      </c>
      <c r="M41" s="233"/>
      <c r="N41" s="233" t="s">
        <v>63</v>
      </c>
      <c r="O41" s="233"/>
      <c r="P41" s="234">
        <v>105966.67</v>
      </c>
      <c r="Q41" s="233"/>
      <c r="R41" s="243">
        <v>95666.67</v>
      </c>
      <c r="S41" s="188" t="s">
        <v>2879</v>
      </c>
    </row>
    <row r="42" spans="1:19" ht="120">
      <c r="A42" s="235">
        <v>37</v>
      </c>
      <c r="B42" s="236">
        <v>1</v>
      </c>
      <c r="C42" s="236">
        <v>1</v>
      </c>
      <c r="D42" s="236">
        <v>6</v>
      </c>
      <c r="E42" s="231" t="s">
        <v>2880</v>
      </c>
      <c r="F42" s="231" t="s">
        <v>2881</v>
      </c>
      <c r="G42" s="231" t="s">
        <v>2882</v>
      </c>
      <c r="H42" s="231" t="s">
        <v>1264</v>
      </c>
      <c r="I42" s="231" t="s">
        <v>2883</v>
      </c>
      <c r="J42" s="237" t="s">
        <v>2884</v>
      </c>
      <c r="K42" s="237" t="s">
        <v>2885</v>
      </c>
      <c r="L42" s="231" t="s">
        <v>2886</v>
      </c>
      <c r="M42" s="226"/>
      <c r="N42" s="236" t="s">
        <v>329</v>
      </c>
      <c r="O42" s="236"/>
      <c r="P42" s="241">
        <v>90867.5</v>
      </c>
      <c r="Q42" s="236"/>
      <c r="R42" s="184">
        <v>89972.15</v>
      </c>
      <c r="S42" s="188" t="s">
        <v>913</v>
      </c>
    </row>
    <row r="43" spans="1:19" ht="360">
      <c r="A43" s="236">
        <v>38</v>
      </c>
      <c r="B43" s="237">
        <v>2</v>
      </c>
      <c r="C43" s="237">
        <v>1</v>
      </c>
      <c r="D43" s="237">
        <v>9</v>
      </c>
      <c r="E43" s="231" t="s">
        <v>2887</v>
      </c>
      <c r="F43" s="231" t="s">
        <v>2888</v>
      </c>
      <c r="G43" s="231" t="s">
        <v>2889</v>
      </c>
      <c r="H43" s="231" t="s">
        <v>2890</v>
      </c>
      <c r="I43" s="231" t="s">
        <v>2891</v>
      </c>
      <c r="J43" s="237" t="s">
        <v>2892</v>
      </c>
      <c r="K43" s="231" t="s">
        <v>860</v>
      </c>
      <c r="L43" s="231" t="s">
        <v>2893</v>
      </c>
      <c r="M43" s="237"/>
      <c r="N43" s="237" t="s">
        <v>63</v>
      </c>
      <c r="O43" s="237"/>
      <c r="P43" s="238">
        <v>138104.6</v>
      </c>
      <c r="Q43" s="237"/>
      <c r="R43" s="184">
        <v>125104.6</v>
      </c>
      <c r="S43" s="231" t="s">
        <v>892</v>
      </c>
    </row>
    <row r="44" spans="1:19" ht="209.25" customHeight="1">
      <c r="A44" s="335">
        <v>39</v>
      </c>
      <c r="B44" s="336">
        <v>2</v>
      </c>
      <c r="C44" s="336">
        <v>1</v>
      </c>
      <c r="D44" s="336">
        <v>9</v>
      </c>
      <c r="E44" s="275" t="s">
        <v>2894</v>
      </c>
      <c r="F44" s="275" t="s">
        <v>3514</v>
      </c>
      <c r="G44" s="275" t="s">
        <v>3515</v>
      </c>
      <c r="H44" s="275" t="s">
        <v>1264</v>
      </c>
      <c r="I44" s="275" t="s">
        <v>2860</v>
      </c>
      <c r="J44" s="275" t="s">
        <v>2895</v>
      </c>
      <c r="K44" s="337" t="s">
        <v>2861</v>
      </c>
      <c r="L44" s="275" t="s">
        <v>2896</v>
      </c>
      <c r="M44" s="329"/>
      <c r="N44" s="336" t="s">
        <v>315</v>
      </c>
      <c r="O44" s="329"/>
      <c r="P44" s="338">
        <v>80330</v>
      </c>
      <c r="Q44" s="329"/>
      <c r="R44" s="339">
        <v>66960</v>
      </c>
      <c r="S44" s="275" t="s">
        <v>3516</v>
      </c>
    </row>
    <row r="45" spans="1:19" ht="126" customHeight="1">
      <c r="A45" s="236">
        <v>40</v>
      </c>
      <c r="B45" s="236">
        <v>6</v>
      </c>
      <c r="C45" s="236">
        <v>5</v>
      </c>
      <c r="D45" s="236">
        <v>11</v>
      </c>
      <c r="E45" s="231" t="s">
        <v>2897</v>
      </c>
      <c r="F45" s="231" t="s">
        <v>2898</v>
      </c>
      <c r="G45" s="231" t="s">
        <v>3517</v>
      </c>
      <c r="H45" s="231" t="s">
        <v>2899</v>
      </c>
      <c r="I45" s="231" t="s">
        <v>2900</v>
      </c>
      <c r="J45" s="231" t="s">
        <v>2901</v>
      </c>
      <c r="K45" s="231" t="s">
        <v>2902</v>
      </c>
      <c r="L45" s="231" t="s">
        <v>2903</v>
      </c>
      <c r="M45" s="231"/>
      <c r="N45" s="231" t="s">
        <v>63</v>
      </c>
      <c r="O45" s="232"/>
      <c r="P45" s="232">
        <v>19858.66</v>
      </c>
      <c r="Q45" s="293"/>
      <c r="R45" s="243">
        <v>16678.66</v>
      </c>
      <c r="S45" s="231" t="s">
        <v>947</v>
      </c>
    </row>
    <row r="46" spans="1:19" ht="165">
      <c r="A46" s="235">
        <v>41</v>
      </c>
      <c r="B46" s="236">
        <v>6</v>
      </c>
      <c r="C46" s="236">
        <v>5</v>
      </c>
      <c r="D46" s="236">
        <v>11</v>
      </c>
      <c r="E46" s="231" t="s">
        <v>2904</v>
      </c>
      <c r="F46" s="188" t="s">
        <v>3518</v>
      </c>
      <c r="G46" s="231" t="s">
        <v>3519</v>
      </c>
      <c r="H46" s="236" t="s">
        <v>2905</v>
      </c>
      <c r="I46" s="231" t="s">
        <v>2906</v>
      </c>
      <c r="J46" s="239" t="s">
        <v>2907</v>
      </c>
      <c r="K46" s="231" t="s">
        <v>876</v>
      </c>
      <c r="L46" s="188" t="s">
        <v>2908</v>
      </c>
      <c r="M46" s="226"/>
      <c r="N46" s="236" t="s">
        <v>63</v>
      </c>
      <c r="O46" s="236"/>
      <c r="P46" s="236">
        <v>13264.66</v>
      </c>
      <c r="Q46" s="236"/>
      <c r="R46" s="184">
        <v>11466.34</v>
      </c>
      <c r="S46" s="237" t="s">
        <v>940</v>
      </c>
    </row>
    <row r="47" spans="1:19" ht="90">
      <c r="A47" s="235">
        <v>42</v>
      </c>
      <c r="B47" s="236">
        <v>4</v>
      </c>
      <c r="C47" s="236">
        <v>2</v>
      </c>
      <c r="D47" s="236">
        <v>12</v>
      </c>
      <c r="E47" s="231" t="s">
        <v>2909</v>
      </c>
      <c r="F47" s="231" t="s">
        <v>967</v>
      </c>
      <c r="G47" s="231" t="s">
        <v>3520</v>
      </c>
      <c r="H47" s="236" t="s">
        <v>469</v>
      </c>
      <c r="I47" s="188" t="s">
        <v>3521</v>
      </c>
      <c r="J47" s="188" t="s">
        <v>2910</v>
      </c>
      <c r="K47" s="237" t="s">
        <v>2861</v>
      </c>
      <c r="L47" s="231" t="s">
        <v>2911</v>
      </c>
      <c r="M47" s="226"/>
      <c r="N47" s="237" t="s">
        <v>63</v>
      </c>
      <c r="O47" s="226"/>
      <c r="P47" s="236">
        <v>22520</v>
      </c>
      <c r="Q47" s="226"/>
      <c r="R47" s="184">
        <v>20000</v>
      </c>
      <c r="S47" s="231" t="s">
        <v>3516</v>
      </c>
    </row>
    <row r="48" spans="1:19" ht="210">
      <c r="A48" s="235">
        <v>43</v>
      </c>
      <c r="B48" s="236">
        <v>6</v>
      </c>
      <c r="C48" s="236">
        <v>1</v>
      </c>
      <c r="D48" s="236">
        <v>13</v>
      </c>
      <c r="E48" s="231" t="s">
        <v>2912</v>
      </c>
      <c r="F48" s="231" t="s">
        <v>2913</v>
      </c>
      <c r="G48" s="231" t="s">
        <v>3522</v>
      </c>
      <c r="H48" s="237" t="s">
        <v>469</v>
      </c>
      <c r="I48" s="189" t="s">
        <v>3523</v>
      </c>
      <c r="J48" s="188" t="s">
        <v>2914</v>
      </c>
      <c r="K48" s="188" t="s">
        <v>2915</v>
      </c>
      <c r="L48" s="231" t="s">
        <v>993</v>
      </c>
      <c r="M48" s="226"/>
      <c r="N48" s="237" t="s">
        <v>255</v>
      </c>
      <c r="O48" s="236"/>
      <c r="P48" s="236">
        <v>29694</v>
      </c>
      <c r="Q48" s="236"/>
      <c r="R48" s="184">
        <v>25000</v>
      </c>
      <c r="S48" s="236" t="s">
        <v>2916</v>
      </c>
    </row>
    <row r="49" spans="1:19" ht="194.25" customHeight="1">
      <c r="A49" s="235">
        <v>44</v>
      </c>
      <c r="B49" s="236">
        <v>6</v>
      </c>
      <c r="C49" s="236">
        <v>1</v>
      </c>
      <c r="D49" s="236">
        <v>13</v>
      </c>
      <c r="E49" s="231" t="s">
        <v>2917</v>
      </c>
      <c r="F49" s="231" t="s">
        <v>3524</v>
      </c>
      <c r="G49" s="231" t="s">
        <v>3525</v>
      </c>
      <c r="H49" s="236" t="s">
        <v>469</v>
      </c>
      <c r="I49" s="188" t="s">
        <v>3523</v>
      </c>
      <c r="J49" s="188" t="s">
        <v>2918</v>
      </c>
      <c r="K49" s="188" t="s">
        <v>2919</v>
      </c>
      <c r="L49" s="188" t="s">
        <v>2920</v>
      </c>
      <c r="M49" s="226"/>
      <c r="N49" s="236" t="s">
        <v>351</v>
      </c>
      <c r="O49" s="226"/>
      <c r="P49" s="236">
        <v>31307.96</v>
      </c>
      <c r="Q49" s="226"/>
      <c r="R49" s="184">
        <v>26969.96</v>
      </c>
      <c r="S49" s="231" t="s">
        <v>1000</v>
      </c>
    </row>
    <row r="50" spans="1:19" ht="106.5" customHeight="1">
      <c r="A50" s="240">
        <v>45</v>
      </c>
      <c r="B50" s="190">
        <v>6</v>
      </c>
      <c r="C50" s="190">
        <v>1</v>
      </c>
      <c r="D50" s="190">
        <v>13</v>
      </c>
      <c r="E50" s="189" t="s">
        <v>3526</v>
      </c>
      <c r="F50" s="189" t="s">
        <v>2921</v>
      </c>
      <c r="G50" s="189" t="s">
        <v>3527</v>
      </c>
      <c r="H50" s="190" t="s">
        <v>469</v>
      </c>
      <c r="I50" s="189" t="s">
        <v>3523</v>
      </c>
      <c r="J50" s="294" t="s">
        <v>2922</v>
      </c>
      <c r="K50" s="295" t="s">
        <v>2923</v>
      </c>
      <c r="L50" s="231" t="s">
        <v>2924</v>
      </c>
      <c r="M50" s="186"/>
      <c r="N50" s="190" t="s">
        <v>351</v>
      </c>
      <c r="O50" s="190"/>
      <c r="P50" s="190">
        <v>10850</v>
      </c>
      <c r="Q50" s="190"/>
      <c r="R50" s="228">
        <v>9600</v>
      </c>
      <c r="S50" s="189" t="s">
        <v>1000</v>
      </c>
    </row>
    <row r="51" spans="1:19" ht="135">
      <c r="A51" s="235">
        <v>46</v>
      </c>
      <c r="B51" s="236">
        <v>6</v>
      </c>
      <c r="C51" s="236">
        <v>1</v>
      </c>
      <c r="D51" s="236">
        <v>13</v>
      </c>
      <c r="E51" s="231" t="s">
        <v>2925</v>
      </c>
      <c r="F51" s="231" t="s">
        <v>3528</v>
      </c>
      <c r="G51" s="231" t="s">
        <v>2926</v>
      </c>
      <c r="H51" s="237" t="s">
        <v>469</v>
      </c>
      <c r="I51" s="188" t="s">
        <v>3521</v>
      </c>
      <c r="J51" s="188" t="s">
        <v>2927</v>
      </c>
      <c r="K51" s="231" t="s">
        <v>2928</v>
      </c>
      <c r="L51" s="188" t="s">
        <v>3529</v>
      </c>
      <c r="M51" s="226"/>
      <c r="N51" s="236" t="s">
        <v>206</v>
      </c>
      <c r="O51" s="226"/>
      <c r="P51" s="236">
        <v>55660</v>
      </c>
      <c r="Q51" s="226"/>
      <c r="R51" s="243">
        <v>40285.040000000001</v>
      </c>
      <c r="S51" s="236" t="s">
        <v>1016</v>
      </c>
    </row>
    <row r="52" spans="1:19" ht="23.25">
      <c r="A52" s="55"/>
      <c r="B52"/>
      <c r="C52"/>
      <c r="D52"/>
      <c r="E52" s="296"/>
      <c r="F52" s="296"/>
      <c r="G52" s="296"/>
      <c r="H52" s="47"/>
      <c r="I52" s="47"/>
      <c r="J52" s="47"/>
      <c r="K52" s="47"/>
      <c r="L52" s="47"/>
      <c r="M52" s="47"/>
      <c r="N52" s="47"/>
      <c r="O52" s="47"/>
      <c r="P52" s="47"/>
      <c r="Q52" s="297"/>
      <c r="R52" s="47"/>
      <c r="S52" s="47"/>
    </row>
    <row r="53" spans="1:19" ht="15">
      <c r="A53" s="10"/>
      <c r="B53"/>
      <c r="C53"/>
      <c r="D53"/>
      <c r="E53" s="296"/>
      <c r="F53" s="296"/>
      <c r="G53" s="296"/>
      <c r="H53" s="47"/>
      <c r="I53" s="47"/>
      <c r="J53" s="47"/>
      <c r="K53" s="47"/>
      <c r="L53" s="47"/>
      <c r="M53" s="47"/>
      <c r="N53" s="47"/>
      <c r="O53" s="638"/>
      <c r="P53" s="641" t="s">
        <v>419</v>
      </c>
      <c r="Q53" s="641"/>
      <c r="R53" s="641"/>
      <c r="S53" s="47"/>
    </row>
    <row r="54" spans="1:19" ht="15">
      <c r="A54" s="10"/>
      <c r="B54"/>
      <c r="C54"/>
      <c r="D54"/>
      <c r="E54" s="296"/>
      <c r="F54" s="296"/>
      <c r="G54" s="298"/>
      <c r="H54" s="47"/>
      <c r="I54" s="47"/>
      <c r="J54" s="47"/>
      <c r="K54" s="47"/>
      <c r="L54" s="47"/>
      <c r="M54" s="47"/>
      <c r="N54" s="47"/>
      <c r="O54" s="639"/>
      <c r="P54" s="641" t="s">
        <v>123</v>
      </c>
      <c r="Q54" s="641" t="s">
        <v>1</v>
      </c>
      <c r="R54" s="641"/>
      <c r="S54" s="47"/>
    </row>
    <row r="55" spans="1:19" ht="22.5" customHeight="1">
      <c r="A55" s="10"/>
      <c r="B55"/>
      <c r="C55"/>
      <c r="D55"/>
      <c r="E55" s="296"/>
      <c r="F55" s="296"/>
      <c r="G55" s="298"/>
      <c r="H55" s="47"/>
      <c r="I55" s="47"/>
      <c r="J55" s="47"/>
      <c r="K55" s="47"/>
      <c r="L55" s="47"/>
      <c r="M55" s="47"/>
      <c r="N55" s="47"/>
      <c r="O55" s="640"/>
      <c r="P55" s="641"/>
      <c r="Q55" s="158">
        <v>2022</v>
      </c>
      <c r="R55" s="158">
        <v>2023</v>
      </c>
      <c r="S55" s="47"/>
    </row>
    <row r="56" spans="1:19" ht="15">
      <c r="A56" s="10"/>
      <c r="B56"/>
      <c r="C56"/>
      <c r="D56"/>
      <c r="E56" s="296"/>
      <c r="F56" s="296"/>
      <c r="G56" s="296"/>
      <c r="H56" s="47"/>
      <c r="I56" s="47"/>
      <c r="J56" s="47"/>
      <c r="K56" s="47"/>
      <c r="L56" s="47"/>
      <c r="M56" s="47"/>
      <c r="N56" s="47"/>
      <c r="O56" s="162" t="s">
        <v>3462</v>
      </c>
      <c r="P56" s="4">
        <v>46</v>
      </c>
      <c r="Q56" s="175">
        <f>Q6+Q7+Q8+Q10+Q11+Q12+Q13+Q14+Q15+Q16+Q18+Q19+Q20+Q22+Q23+Q24+Q26+Q28+Q27+Q25+Q31+Q36+Q33+Q30+Q32+Q35+Q34+Q29+Q21+Q17+Q9</f>
        <v>1238671.0999999999</v>
      </c>
      <c r="R56" s="163">
        <f>R51+R50+R49+R48+R47+R46+R45+R44+R43+R42+R41+R39+R38+R37+R40</f>
        <v>823210</v>
      </c>
      <c r="S56" s="306"/>
    </row>
    <row r="57" spans="1:19" ht="23.25">
      <c r="A57" s="10"/>
      <c r="B57"/>
      <c r="C57"/>
      <c r="D57"/>
      <c r="E57" s="296"/>
      <c r="F57" s="296"/>
      <c r="G57" s="296"/>
      <c r="H57" s="47"/>
      <c r="I57" s="47"/>
      <c r="J57" s="47"/>
      <c r="K57" s="47"/>
      <c r="L57" s="47"/>
      <c r="M57" s="47"/>
      <c r="N57" s="47"/>
      <c r="O57" s="47"/>
      <c r="P57" s="47"/>
      <c r="Q57" s="299"/>
      <c r="R57" s="47"/>
      <c r="S57" s="47"/>
    </row>
  </sheetData>
  <mergeCells count="19">
    <mergeCell ref="A3:A4"/>
    <mergeCell ref="B3:B4"/>
    <mergeCell ref="C3:C4"/>
    <mergeCell ref="D3:D4"/>
    <mergeCell ref="E3:E4"/>
    <mergeCell ref="F3:F4"/>
    <mergeCell ref="G3:G4"/>
    <mergeCell ref="H3:H4"/>
    <mergeCell ref="I3:K3"/>
    <mergeCell ref="L3:L4"/>
    <mergeCell ref="O53:O55"/>
    <mergeCell ref="P53:R53"/>
    <mergeCell ref="P54:P55"/>
    <mergeCell ref="Q54:R54"/>
    <mergeCell ref="L2:S2"/>
    <mergeCell ref="M3:N3"/>
    <mergeCell ref="O3:P3"/>
    <mergeCell ref="Q3:R3"/>
    <mergeCell ref="S3:S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134"/>
  <sheetViews>
    <sheetView topLeftCell="K118" zoomScale="70" zoomScaleNormal="70" workbookViewId="0">
      <selection activeCell="V132" sqref="V132"/>
    </sheetView>
  </sheetViews>
  <sheetFormatPr defaultColWidth="8.5703125" defaultRowHeight="15"/>
  <cols>
    <col min="1" max="1" width="4.7109375" style="96" customWidth="1"/>
    <col min="2" max="2" width="8.85546875" style="96" customWidth="1"/>
    <col min="3" max="3" width="11.42578125" style="96" customWidth="1"/>
    <col min="4" max="4" width="11.28515625" style="96" customWidth="1"/>
    <col min="5" max="5" width="27.28515625" style="96" customWidth="1"/>
    <col min="6" max="7" width="66.28515625" style="96" customWidth="1"/>
    <col min="8" max="8" width="23.140625" style="96" customWidth="1"/>
    <col min="9" max="9" width="20" style="96" customWidth="1"/>
    <col min="10" max="11" width="17.28515625" style="96" customWidth="1"/>
    <col min="12" max="12" width="36.5703125" style="96" customWidth="1"/>
    <col min="13" max="13" width="12.140625" style="96" customWidth="1"/>
    <col min="14" max="14" width="12.7109375" style="96" customWidth="1"/>
    <col min="15" max="15" width="17.85546875" style="96" customWidth="1"/>
    <col min="16" max="16" width="17.28515625" style="96" customWidth="1"/>
    <col min="17" max="18" width="18" style="96" customWidth="1"/>
    <col min="19" max="19" width="32.5703125" style="96" customWidth="1"/>
    <col min="20" max="258" width="8.5703125" style="96"/>
    <col min="259" max="259" width="4.7109375" style="96" customWidth="1"/>
    <col min="260" max="260" width="9.7109375" style="96" customWidth="1"/>
    <col min="261" max="261" width="10" style="96" customWidth="1"/>
    <col min="262" max="262" width="8.85546875" style="96" customWidth="1"/>
    <col min="263" max="263" width="22.85546875" style="96" customWidth="1"/>
    <col min="264" max="264" width="59.7109375" style="96" customWidth="1"/>
    <col min="265" max="265" width="57.85546875" style="96" customWidth="1"/>
    <col min="266" max="266" width="35.28515625" style="96" customWidth="1"/>
    <col min="267" max="267" width="28.140625" style="96" customWidth="1"/>
    <col min="268" max="268" width="33.140625" style="96" customWidth="1"/>
    <col min="269" max="269" width="26" style="96" customWidth="1"/>
    <col min="270" max="270" width="19.140625" style="96" customWidth="1"/>
    <col min="271" max="271" width="10.42578125" style="96" customWidth="1"/>
    <col min="272" max="272" width="11.85546875" style="96" customWidth="1"/>
    <col min="273" max="273" width="14.7109375" style="96" customWidth="1"/>
    <col min="274" max="274" width="9" style="96" customWidth="1"/>
    <col min="275" max="514" width="8.5703125" style="96"/>
    <col min="515" max="515" width="4.7109375" style="96" customWidth="1"/>
    <col min="516" max="516" width="9.7109375" style="96" customWidth="1"/>
    <col min="517" max="517" width="10" style="96" customWidth="1"/>
    <col min="518" max="518" width="8.85546875" style="96" customWidth="1"/>
    <col min="519" max="519" width="22.85546875" style="96" customWidth="1"/>
    <col min="520" max="520" width="59.7109375" style="96" customWidth="1"/>
    <col min="521" max="521" width="57.85546875" style="96" customWidth="1"/>
    <col min="522" max="522" width="35.28515625" style="96" customWidth="1"/>
    <col min="523" max="523" width="28.140625" style="96" customWidth="1"/>
    <col min="524" max="524" width="33.140625" style="96" customWidth="1"/>
    <col min="525" max="525" width="26" style="96" customWidth="1"/>
    <col min="526" max="526" width="19.140625" style="96" customWidth="1"/>
    <col min="527" max="527" width="10.42578125" style="96" customWidth="1"/>
    <col min="528" max="528" width="11.85546875" style="96" customWidth="1"/>
    <col min="529" max="529" width="14.7109375" style="96" customWidth="1"/>
    <col min="530" max="530" width="9" style="96" customWidth="1"/>
    <col min="531" max="770" width="8.5703125" style="96"/>
    <col min="771" max="771" width="4.7109375" style="96" customWidth="1"/>
    <col min="772" max="772" width="9.7109375" style="96" customWidth="1"/>
    <col min="773" max="773" width="10" style="96" customWidth="1"/>
    <col min="774" max="774" width="8.85546875" style="96" customWidth="1"/>
    <col min="775" max="775" width="22.85546875" style="96" customWidth="1"/>
    <col min="776" max="776" width="59.7109375" style="96" customWidth="1"/>
    <col min="777" max="777" width="57.85546875" style="96" customWidth="1"/>
    <col min="778" max="778" width="35.28515625" style="96" customWidth="1"/>
    <col min="779" max="779" width="28.140625" style="96" customWidth="1"/>
    <col min="780" max="780" width="33.140625" style="96" customWidth="1"/>
    <col min="781" max="781" width="26" style="96" customWidth="1"/>
    <col min="782" max="782" width="19.140625" style="96" customWidth="1"/>
    <col min="783" max="783" width="10.42578125" style="96" customWidth="1"/>
    <col min="784" max="784" width="11.85546875" style="96" customWidth="1"/>
    <col min="785" max="785" width="14.7109375" style="96" customWidth="1"/>
    <col min="786" max="786" width="9" style="96" customWidth="1"/>
    <col min="787" max="16384" width="8.5703125" style="96"/>
  </cols>
  <sheetData>
    <row r="1" spans="1:19" s="94" customFormat="1" ht="18.75">
      <c r="A1" s="93" t="s">
        <v>3592</v>
      </c>
      <c r="F1" s="95"/>
    </row>
    <row r="2" spans="1:19" s="94" customFormat="1" ht="19.5" thickBot="1">
      <c r="A2" s="93"/>
      <c r="F2" s="95"/>
      <c r="G2" s="95"/>
    </row>
    <row r="3" spans="1:19" s="97" customFormat="1" ht="47.25" customHeight="1">
      <c r="A3" s="671" t="s">
        <v>1064</v>
      </c>
      <c r="B3" s="670" t="s">
        <v>21</v>
      </c>
      <c r="C3" s="670" t="s">
        <v>22</v>
      </c>
      <c r="D3" s="670" t="s">
        <v>23</v>
      </c>
      <c r="E3" s="665" t="s">
        <v>24</v>
      </c>
      <c r="F3" s="665" t="s">
        <v>25</v>
      </c>
      <c r="G3" s="663" t="s">
        <v>26</v>
      </c>
      <c r="H3" s="665" t="s">
        <v>27</v>
      </c>
      <c r="I3" s="667" t="s">
        <v>28</v>
      </c>
      <c r="J3" s="668"/>
      <c r="K3" s="669"/>
      <c r="L3" s="665" t="s">
        <v>29</v>
      </c>
      <c r="M3" s="670" t="s">
        <v>30</v>
      </c>
      <c r="N3" s="670"/>
      <c r="O3" s="655" t="s">
        <v>31</v>
      </c>
      <c r="P3" s="655"/>
      <c r="Q3" s="655" t="s">
        <v>32</v>
      </c>
      <c r="R3" s="655"/>
      <c r="S3" s="656" t="s">
        <v>33</v>
      </c>
    </row>
    <row r="4" spans="1:19" s="97" customFormat="1">
      <c r="A4" s="672"/>
      <c r="B4" s="673"/>
      <c r="C4" s="673"/>
      <c r="D4" s="673"/>
      <c r="E4" s="666"/>
      <c r="F4" s="666"/>
      <c r="G4" s="664"/>
      <c r="H4" s="666"/>
      <c r="I4" s="98" t="s">
        <v>34</v>
      </c>
      <c r="J4" s="99" t="s">
        <v>35</v>
      </c>
      <c r="K4" s="99" t="s">
        <v>2120</v>
      </c>
      <c r="L4" s="666"/>
      <c r="M4" s="100">
        <v>2022</v>
      </c>
      <c r="N4" s="100">
        <v>2023</v>
      </c>
      <c r="O4" s="100">
        <v>2022</v>
      </c>
      <c r="P4" s="100">
        <v>2023</v>
      </c>
      <c r="Q4" s="100">
        <v>2022</v>
      </c>
      <c r="R4" s="100">
        <v>2023</v>
      </c>
      <c r="S4" s="657"/>
    </row>
    <row r="5" spans="1:19" s="97" customFormat="1" ht="15.75" customHeight="1">
      <c r="A5" s="101" t="s">
        <v>37</v>
      </c>
      <c r="B5" s="99" t="s">
        <v>38</v>
      </c>
      <c r="C5" s="99" t="s">
        <v>39</v>
      </c>
      <c r="D5" s="99" t="s">
        <v>40</v>
      </c>
      <c r="E5" s="98" t="s">
        <v>41</v>
      </c>
      <c r="F5" s="98" t="s">
        <v>42</v>
      </c>
      <c r="G5" s="98" t="s">
        <v>43</v>
      </c>
      <c r="H5" s="99" t="s">
        <v>44</v>
      </c>
      <c r="I5" s="99" t="s">
        <v>45</v>
      </c>
      <c r="J5" s="98" t="s">
        <v>46</v>
      </c>
      <c r="K5" s="98" t="s">
        <v>47</v>
      </c>
      <c r="L5" s="100" t="s">
        <v>48</v>
      </c>
      <c r="M5" s="102" t="s">
        <v>49</v>
      </c>
      <c r="N5" s="102" t="s">
        <v>50</v>
      </c>
      <c r="O5" s="102" t="s">
        <v>51</v>
      </c>
      <c r="P5" s="102" t="s">
        <v>52</v>
      </c>
      <c r="Q5" s="98" t="s">
        <v>53</v>
      </c>
      <c r="R5" s="103" t="s">
        <v>54</v>
      </c>
      <c r="S5" s="104" t="s">
        <v>55</v>
      </c>
    </row>
    <row r="6" spans="1:19" ht="67.5" customHeight="1">
      <c r="A6" s="658">
        <v>1</v>
      </c>
      <c r="B6" s="660">
        <v>6</v>
      </c>
      <c r="C6" s="660">
        <v>1</v>
      </c>
      <c r="D6" s="660">
        <v>3</v>
      </c>
      <c r="E6" s="660" t="s">
        <v>1065</v>
      </c>
      <c r="F6" s="662" t="s">
        <v>2121</v>
      </c>
      <c r="G6" s="662" t="s">
        <v>2122</v>
      </c>
      <c r="H6" s="660" t="s">
        <v>488</v>
      </c>
      <c r="I6" s="105" t="s">
        <v>1167</v>
      </c>
      <c r="J6" s="106" t="s">
        <v>534</v>
      </c>
      <c r="K6" s="106" t="s">
        <v>157</v>
      </c>
      <c r="L6" s="662" t="s">
        <v>1066</v>
      </c>
      <c r="M6" s="679" t="s">
        <v>63</v>
      </c>
      <c r="N6" s="680"/>
      <c r="O6" s="674">
        <v>35000</v>
      </c>
      <c r="P6" s="680"/>
      <c r="Q6" s="681">
        <v>35000</v>
      </c>
      <c r="R6" s="674"/>
      <c r="S6" s="662" t="s">
        <v>1067</v>
      </c>
    </row>
    <row r="7" spans="1:19" ht="37.5" customHeight="1">
      <c r="A7" s="659"/>
      <c r="B7" s="661"/>
      <c r="C7" s="661"/>
      <c r="D7" s="661"/>
      <c r="E7" s="661"/>
      <c r="F7" s="661"/>
      <c r="G7" s="661"/>
      <c r="H7" s="661"/>
      <c r="I7" s="105" t="s">
        <v>433</v>
      </c>
      <c r="J7" s="106" t="s">
        <v>2123</v>
      </c>
      <c r="K7" s="106" t="s">
        <v>787</v>
      </c>
      <c r="L7" s="661"/>
      <c r="M7" s="664"/>
      <c r="N7" s="661"/>
      <c r="O7" s="664"/>
      <c r="P7" s="661"/>
      <c r="Q7" s="664"/>
      <c r="R7" s="664"/>
      <c r="S7" s="661"/>
    </row>
    <row r="8" spans="1:19" ht="53.25" customHeight="1">
      <c r="A8" s="658">
        <v>2</v>
      </c>
      <c r="B8" s="660">
        <v>6</v>
      </c>
      <c r="C8" s="660">
        <v>1</v>
      </c>
      <c r="D8" s="660">
        <v>3</v>
      </c>
      <c r="E8" s="677" t="s">
        <v>1068</v>
      </c>
      <c r="F8" s="662" t="s">
        <v>2124</v>
      </c>
      <c r="G8" s="662" t="s">
        <v>2125</v>
      </c>
      <c r="H8" s="660" t="s">
        <v>2126</v>
      </c>
      <c r="I8" s="107" t="s">
        <v>2127</v>
      </c>
      <c r="J8" s="108">
        <v>5</v>
      </c>
      <c r="K8" s="108" t="s">
        <v>157</v>
      </c>
      <c r="L8" s="662" t="s">
        <v>1069</v>
      </c>
      <c r="M8" s="679" t="s">
        <v>63</v>
      </c>
      <c r="N8" s="680"/>
      <c r="O8" s="680">
        <v>65000</v>
      </c>
      <c r="P8" s="680"/>
      <c r="Q8" s="680">
        <v>65000</v>
      </c>
      <c r="R8" s="680"/>
      <c r="S8" s="682" t="s">
        <v>1070</v>
      </c>
    </row>
    <row r="9" spans="1:19" ht="31.5" customHeight="1">
      <c r="A9" s="675"/>
      <c r="B9" s="676"/>
      <c r="C9" s="676"/>
      <c r="D9" s="676"/>
      <c r="E9" s="678"/>
      <c r="F9" s="676"/>
      <c r="G9" s="676"/>
      <c r="H9" s="661"/>
      <c r="I9" s="107" t="s">
        <v>2128</v>
      </c>
      <c r="J9" s="108">
        <v>95</v>
      </c>
      <c r="K9" s="108" t="s">
        <v>787</v>
      </c>
      <c r="L9" s="676"/>
      <c r="M9" s="678"/>
      <c r="N9" s="676"/>
      <c r="O9" s="676"/>
      <c r="P9" s="676"/>
      <c r="Q9" s="676"/>
      <c r="R9" s="676"/>
      <c r="S9" s="683"/>
    </row>
    <row r="10" spans="1:19" ht="50.25" customHeight="1">
      <c r="A10" s="675"/>
      <c r="B10" s="676"/>
      <c r="C10" s="676"/>
      <c r="D10" s="676"/>
      <c r="E10" s="678"/>
      <c r="F10" s="676"/>
      <c r="G10" s="676"/>
      <c r="H10" s="660" t="s">
        <v>488</v>
      </c>
      <c r="I10" s="107" t="s">
        <v>2129</v>
      </c>
      <c r="J10" s="108">
        <v>1</v>
      </c>
      <c r="K10" s="108" t="s">
        <v>157</v>
      </c>
      <c r="L10" s="676"/>
      <c r="M10" s="678"/>
      <c r="N10" s="676"/>
      <c r="O10" s="676"/>
      <c r="P10" s="676"/>
      <c r="Q10" s="676"/>
      <c r="R10" s="676"/>
      <c r="S10" s="683"/>
    </row>
    <row r="11" spans="1:19" ht="48.75" customHeight="1">
      <c r="A11" s="659"/>
      <c r="B11" s="661"/>
      <c r="C11" s="661"/>
      <c r="D11" s="661"/>
      <c r="E11" s="664"/>
      <c r="F11" s="661"/>
      <c r="G11" s="661"/>
      <c r="H11" s="661"/>
      <c r="I11" s="107" t="s">
        <v>2130</v>
      </c>
      <c r="J11" s="108">
        <v>32</v>
      </c>
      <c r="K11" s="108" t="s">
        <v>787</v>
      </c>
      <c r="L11" s="661"/>
      <c r="M11" s="664"/>
      <c r="N11" s="661"/>
      <c r="O11" s="661"/>
      <c r="P11" s="661"/>
      <c r="Q11" s="661"/>
      <c r="R11" s="661"/>
      <c r="S11" s="683"/>
    </row>
    <row r="12" spans="1:19" ht="58.5" customHeight="1">
      <c r="A12" s="658">
        <v>3</v>
      </c>
      <c r="B12" s="679">
        <v>6</v>
      </c>
      <c r="C12" s="679">
        <v>5</v>
      </c>
      <c r="D12" s="679">
        <v>4</v>
      </c>
      <c r="E12" s="662" t="s">
        <v>1071</v>
      </c>
      <c r="F12" s="660" t="s">
        <v>2131</v>
      </c>
      <c r="G12" s="660" t="s">
        <v>2132</v>
      </c>
      <c r="H12" s="660" t="s">
        <v>488</v>
      </c>
      <c r="I12" s="107" t="s">
        <v>2133</v>
      </c>
      <c r="J12" s="109" t="s">
        <v>534</v>
      </c>
      <c r="K12" s="109" t="s">
        <v>157</v>
      </c>
      <c r="L12" s="662" t="s">
        <v>1072</v>
      </c>
      <c r="M12" s="660" t="s">
        <v>63</v>
      </c>
      <c r="N12" s="680"/>
      <c r="O12" s="674">
        <v>40000</v>
      </c>
      <c r="P12" s="680"/>
      <c r="Q12" s="674">
        <v>40000</v>
      </c>
      <c r="R12" s="680"/>
      <c r="S12" s="682" t="s">
        <v>1073</v>
      </c>
    </row>
    <row r="13" spans="1:19" ht="70.5" customHeight="1">
      <c r="A13" s="659"/>
      <c r="B13" s="664"/>
      <c r="C13" s="664"/>
      <c r="D13" s="664"/>
      <c r="E13" s="661"/>
      <c r="F13" s="661"/>
      <c r="G13" s="661"/>
      <c r="H13" s="661"/>
      <c r="I13" s="107" t="s">
        <v>2130</v>
      </c>
      <c r="J13" s="109" t="s">
        <v>2134</v>
      </c>
      <c r="K13" s="109" t="s">
        <v>787</v>
      </c>
      <c r="L13" s="661"/>
      <c r="M13" s="661"/>
      <c r="N13" s="661"/>
      <c r="O13" s="664"/>
      <c r="P13" s="661"/>
      <c r="Q13" s="664"/>
      <c r="R13" s="661"/>
      <c r="S13" s="683"/>
    </row>
    <row r="14" spans="1:19" ht="55.5" customHeight="1">
      <c r="A14" s="658">
        <v>4</v>
      </c>
      <c r="B14" s="679">
        <v>6</v>
      </c>
      <c r="C14" s="679">
        <v>5</v>
      </c>
      <c r="D14" s="679">
        <v>4</v>
      </c>
      <c r="E14" s="684" t="s">
        <v>1074</v>
      </c>
      <c r="F14" s="662" t="s">
        <v>2135</v>
      </c>
      <c r="G14" s="662" t="s">
        <v>2136</v>
      </c>
      <c r="H14" s="660" t="s">
        <v>1075</v>
      </c>
      <c r="I14" s="107" t="s">
        <v>446</v>
      </c>
      <c r="J14" s="110" t="s">
        <v>534</v>
      </c>
      <c r="K14" s="110" t="s">
        <v>157</v>
      </c>
      <c r="L14" s="684" t="s">
        <v>1076</v>
      </c>
      <c r="M14" s="660" t="s">
        <v>63</v>
      </c>
      <c r="N14" s="680"/>
      <c r="O14" s="674">
        <v>50000</v>
      </c>
      <c r="P14" s="680"/>
      <c r="Q14" s="674">
        <v>50000</v>
      </c>
      <c r="R14" s="680"/>
      <c r="S14" s="682" t="s">
        <v>1077</v>
      </c>
    </row>
    <row r="15" spans="1:19" ht="62.25" customHeight="1">
      <c r="A15" s="659"/>
      <c r="B15" s="664"/>
      <c r="C15" s="664"/>
      <c r="D15" s="664"/>
      <c r="E15" s="661"/>
      <c r="F15" s="661"/>
      <c r="G15" s="661"/>
      <c r="H15" s="661"/>
      <c r="I15" s="107" t="s">
        <v>2137</v>
      </c>
      <c r="J15" s="110" t="s">
        <v>536</v>
      </c>
      <c r="K15" s="110" t="s">
        <v>787</v>
      </c>
      <c r="L15" s="661"/>
      <c r="M15" s="661"/>
      <c r="N15" s="661"/>
      <c r="O15" s="664"/>
      <c r="P15" s="661"/>
      <c r="Q15" s="664"/>
      <c r="R15" s="661"/>
      <c r="S15" s="683"/>
    </row>
    <row r="16" spans="1:19" ht="58.5" customHeight="1">
      <c r="A16" s="658">
        <v>5</v>
      </c>
      <c r="B16" s="660">
        <v>6</v>
      </c>
      <c r="C16" s="660">
        <v>5</v>
      </c>
      <c r="D16" s="660">
        <v>4</v>
      </c>
      <c r="E16" s="660" t="s">
        <v>1078</v>
      </c>
      <c r="F16" s="685" t="s">
        <v>2138</v>
      </c>
      <c r="G16" s="684" t="s">
        <v>2139</v>
      </c>
      <c r="H16" s="660" t="s">
        <v>488</v>
      </c>
      <c r="I16" s="107" t="s">
        <v>2133</v>
      </c>
      <c r="J16" s="108">
        <v>1</v>
      </c>
      <c r="K16" s="108" t="s">
        <v>157</v>
      </c>
      <c r="L16" s="662" t="s">
        <v>1079</v>
      </c>
      <c r="M16" s="679" t="s">
        <v>63</v>
      </c>
      <c r="N16" s="680"/>
      <c r="O16" s="674">
        <v>80000</v>
      </c>
      <c r="P16" s="680"/>
      <c r="Q16" s="674">
        <v>80000</v>
      </c>
      <c r="R16" s="680"/>
      <c r="S16" s="684" t="s">
        <v>1080</v>
      </c>
    </row>
    <row r="17" spans="1:19" ht="60" customHeight="1">
      <c r="A17" s="659"/>
      <c r="B17" s="661"/>
      <c r="C17" s="661"/>
      <c r="D17" s="661"/>
      <c r="E17" s="661"/>
      <c r="F17" s="661"/>
      <c r="G17" s="661"/>
      <c r="H17" s="661"/>
      <c r="I17" s="107" t="s">
        <v>2130</v>
      </c>
      <c r="J17" s="108" t="s">
        <v>2140</v>
      </c>
      <c r="K17" s="108" t="s">
        <v>787</v>
      </c>
      <c r="L17" s="661"/>
      <c r="M17" s="664"/>
      <c r="N17" s="661"/>
      <c r="O17" s="664"/>
      <c r="P17" s="661"/>
      <c r="Q17" s="664"/>
      <c r="R17" s="661"/>
      <c r="S17" s="661"/>
    </row>
    <row r="18" spans="1:19" ht="42.75" customHeight="1">
      <c r="A18" s="658">
        <v>6</v>
      </c>
      <c r="B18" s="660">
        <v>6</v>
      </c>
      <c r="C18" s="660">
        <v>5</v>
      </c>
      <c r="D18" s="660">
        <v>4</v>
      </c>
      <c r="E18" s="684" t="s">
        <v>1081</v>
      </c>
      <c r="F18" s="686" t="s">
        <v>2141</v>
      </c>
      <c r="G18" s="686" t="s">
        <v>2142</v>
      </c>
      <c r="H18" s="660" t="s">
        <v>488</v>
      </c>
      <c r="I18" s="107" t="s">
        <v>2133</v>
      </c>
      <c r="J18" s="108">
        <v>1</v>
      </c>
      <c r="K18" s="108" t="s">
        <v>157</v>
      </c>
      <c r="L18" s="684" t="s">
        <v>1082</v>
      </c>
      <c r="M18" s="679" t="s">
        <v>63</v>
      </c>
      <c r="N18" s="680"/>
      <c r="O18" s="674">
        <v>80000</v>
      </c>
      <c r="P18" s="680"/>
      <c r="Q18" s="674">
        <v>80000</v>
      </c>
      <c r="R18" s="680"/>
      <c r="S18" s="684" t="s">
        <v>1083</v>
      </c>
    </row>
    <row r="19" spans="1:19" ht="49.5" customHeight="1">
      <c r="A19" s="659"/>
      <c r="B19" s="661"/>
      <c r="C19" s="661"/>
      <c r="D19" s="661"/>
      <c r="E19" s="661"/>
      <c r="F19" s="661"/>
      <c r="G19" s="661"/>
      <c r="H19" s="661"/>
      <c r="I19" s="107" t="s">
        <v>2130</v>
      </c>
      <c r="J19" s="108" t="s">
        <v>2140</v>
      </c>
      <c r="K19" s="108" t="s">
        <v>787</v>
      </c>
      <c r="L19" s="661"/>
      <c r="M19" s="664"/>
      <c r="N19" s="661"/>
      <c r="O19" s="664"/>
      <c r="P19" s="661"/>
      <c r="Q19" s="664"/>
      <c r="R19" s="661"/>
      <c r="S19" s="661"/>
    </row>
    <row r="20" spans="1:19" ht="36.75" customHeight="1">
      <c r="A20" s="687">
        <v>7</v>
      </c>
      <c r="B20" s="688">
        <v>1</v>
      </c>
      <c r="C20" s="688">
        <v>1</v>
      </c>
      <c r="D20" s="688">
        <v>6</v>
      </c>
      <c r="E20" s="684" t="s">
        <v>1084</v>
      </c>
      <c r="F20" s="685" t="s">
        <v>2143</v>
      </c>
      <c r="G20" s="684" t="s">
        <v>2144</v>
      </c>
      <c r="H20" s="660" t="s">
        <v>1094</v>
      </c>
      <c r="I20" s="107" t="s">
        <v>2145</v>
      </c>
      <c r="J20" s="111">
        <v>1</v>
      </c>
      <c r="K20" s="111" t="s">
        <v>157</v>
      </c>
      <c r="L20" s="692" t="s">
        <v>2105</v>
      </c>
      <c r="M20" s="688" t="s">
        <v>63</v>
      </c>
      <c r="N20" s="690"/>
      <c r="O20" s="689">
        <v>46308.82</v>
      </c>
      <c r="P20" s="690"/>
      <c r="Q20" s="689">
        <v>46308.82</v>
      </c>
      <c r="R20" s="690"/>
      <c r="S20" s="684" t="s">
        <v>1085</v>
      </c>
    </row>
    <row r="21" spans="1:19" ht="32.25" customHeight="1">
      <c r="A21" s="675"/>
      <c r="B21" s="678"/>
      <c r="C21" s="678"/>
      <c r="D21" s="678"/>
      <c r="E21" s="676"/>
      <c r="F21" s="676"/>
      <c r="G21" s="676"/>
      <c r="H21" s="661"/>
      <c r="I21" s="107" t="s">
        <v>2146</v>
      </c>
      <c r="J21" s="111">
        <v>200</v>
      </c>
      <c r="K21" s="111" t="s">
        <v>787</v>
      </c>
      <c r="L21" s="676"/>
      <c r="M21" s="678"/>
      <c r="N21" s="676"/>
      <c r="O21" s="678"/>
      <c r="P21" s="676"/>
      <c r="Q21" s="678"/>
      <c r="R21" s="676"/>
      <c r="S21" s="676"/>
    </row>
    <row r="22" spans="1:19" ht="26.25" customHeight="1">
      <c r="A22" s="675"/>
      <c r="B22" s="678"/>
      <c r="C22" s="678"/>
      <c r="D22" s="678"/>
      <c r="E22" s="676"/>
      <c r="F22" s="676"/>
      <c r="G22" s="676"/>
      <c r="H22" s="660" t="s">
        <v>2147</v>
      </c>
      <c r="I22" s="107" t="s">
        <v>2148</v>
      </c>
      <c r="J22" s="111">
        <v>1</v>
      </c>
      <c r="K22" s="111" t="s">
        <v>157</v>
      </c>
      <c r="L22" s="676"/>
      <c r="M22" s="678"/>
      <c r="N22" s="676"/>
      <c r="O22" s="678"/>
      <c r="P22" s="676"/>
      <c r="Q22" s="678"/>
      <c r="R22" s="676"/>
      <c r="S22" s="676"/>
    </row>
    <row r="23" spans="1:19" ht="39.75" customHeight="1">
      <c r="A23" s="659"/>
      <c r="B23" s="664"/>
      <c r="C23" s="664"/>
      <c r="D23" s="664"/>
      <c r="E23" s="661"/>
      <c r="F23" s="661"/>
      <c r="G23" s="661"/>
      <c r="H23" s="661"/>
      <c r="I23" s="107" t="s">
        <v>2149</v>
      </c>
      <c r="J23" s="111">
        <v>200</v>
      </c>
      <c r="K23" s="111" t="s">
        <v>787</v>
      </c>
      <c r="L23" s="661"/>
      <c r="M23" s="664"/>
      <c r="N23" s="661"/>
      <c r="O23" s="664"/>
      <c r="P23" s="661"/>
      <c r="Q23" s="664"/>
      <c r="R23" s="661"/>
      <c r="S23" s="661"/>
    </row>
    <row r="24" spans="1:19" ht="42" customHeight="1">
      <c r="A24" s="658">
        <v>8</v>
      </c>
      <c r="B24" s="660">
        <v>4</v>
      </c>
      <c r="C24" s="660">
        <v>1</v>
      </c>
      <c r="D24" s="660">
        <v>6</v>
      </c>
      <c r="E24" s="691" t="s">
        <v>1086</v>
      </c>
      <c r="F24" s="685" t="s">
        <v>2150</v>
      </c>
      <c r="G24" s="684" t="s">
        <v>2151</v>
      </c>
      <c r="H24" s="660" t="s">
        <v>469</v>
      </c>
      <c r="I24" s="107" t="s">
        <v>2152</v>
      </c>
      <c r="J24" s="109" t="s">
        <v>534</v>
      </c>
      <c r="K24" s="109" t="s">
        <v>157</v>
      </c>
      <c r="L24" s="684" t="s">
        <v>1088</v>
      </c>
      <c r="M24" s="688" t="s">
        <v>63</v>
      </c>
      <c r="N24" s="690"/>
      <c r="O24" s="689">
        <v>6000</v>
      </c>
      <c r="P24" s="690"/>
      <c r="Q24" s="689">
        <v>6000</v>
      </c>
      <c r="R24" s="690"/>
      <c r="S24" s="677" t="s">
        <v>1089</v>
      </c>
    </row>
    <row r="25" spans="1:19" ht="53.25" customHeight="1">
      <c r="A25" s="659"/>
      <c r="B25" s="661"/>
      <c r="C25" s="661"/>
      <c r="D25" s="661"/>
      <c r="E25" s="664"/>
      <c r="F25" s="661"/>
      <c r="G25" s="661"/>
      <c r="H25" s="661"/>
      <c r="I25" s="107" t="s">
        <v>2153</v>
      </c>
      <c r="J25" s="109" t="s">
        <v>564</v>
      </c>
      <c r="K25" s="109" t="s">
        <v>787</v>
      </c>
      <c r="L25" s="661"/>
      <c r="M25" s="664"/>
      <c r="N25" s="661"/>
      <c r="O25" s="664"/>
      <c r="P25" s="661"/>
      <c r="Q25" s="664"/>
      <c r="R25" s="661"/>
      <c r="S25" s="664"/>
    </row>
    <row r="26" spans="1:19" ht="31.5" customHeight="1">
      <c r="A26" s="658">
        <v>9</v>
      </c>
      <c r="B26" s="660">
        <v>1</v>
      </c>
      <c r="C26" s="660">
        <v>1</v>
      </c>
      <c r="D26" s="660">
        <v>6</v>
      </c>
      <c r="E26" s="684" t="s">
        <v>1090</v>
      </c>
      <c r="F26" s="685" t="s">
        <v>2154</v>
      </c>
      <c r="G26" s="685" t="s">
        <v>2155</v>
      </c>
      <c r="H26" s="660" t="s">
        <v>2156</v>
      </c>
      <c r="I26" s="107" t="s">
        <v>2157</v>
      </c>
      <c r="J26" s="109">
        <v>1</v>
      </c>
      <c r="K26" s="115" t="s">
        <v>157</v>
      </c>
      <c r="L26" s="684" t="s">
        <v>1091</v>
      </c>
      <c r="M26" s="688" t="s">
        <v>63</v>
      </c>
      <c r="N26" s="690"/>
      <c r="O26" s="689">
        <v>26596.74</v>
      </c>
      <c r="P26" s="690"/>
      <c r="Q26" s="689">
        <v>26596.74</v>
      </c>
      <c r="R26" s="690"/>
      <c r="S26" s="684" t="s">
        <v>1092</v>
      </c>
    </row>
    <row r="27" spans="1:19" ht="35.25" customHeight="1">
      <c r="A27" s="675"/>
      <c r="B27" s="676"/>
      <c r="C27" s="676"/>
      <c r="D27" s="676"/>
      <c r="E27" s="676"/>
      <c r="F27" s="676"/>
      <c r="G27" s="676"/>
      <c r="H27" s="661"/>
      <c r="I27" s="107" t="s">
        <v>2158</v>
      </c>
      <c r="J27" s="109">
        <v>200</v>
      </c>
      <c r="K27" s="115" t="s">
        <v>787</v>
      </c>
      <c r="L27" s="676"/>
      <c r="M27" s="678"/>
      <c r="N27" s="676"/>
      <c r="O27" s="678"/>
      <c r="P27" s="676"/>
      <c r="Q27" s="678"/>
      <c r="R27" s="676"/>
      <c r="S27" s="676"/>
    </row>
    <row r="28" spans="1:19" ht="25.5" customHeight="1">
      <c r="A28" s="675"/>
      <c r="B28" s="676"/>
      <c r="C28" s="676"/>
      <c r="D28" s="676"/>
      <c r="E28" s="676"/>
      <c r="F28" s="676"/>
      <c r="G28" s="676"/>
      <c r="H28" s="693" t="s">
        <v>141</v>
      </c>
      <c r="I28" s="180" t="s">
        <v>2159</v>
      </c>
      <c r="J28" s="181" t="s">
        <v>548</v>
      </c>
      <c r="K28" s="115" t="s">
        <v>157</v>
      </c>
      <c r="L28" s="676"/>
      <c r="M28" s="678"/>
      <c r="N28" s="676"/>
      <c r="O28" s="678"/>
      <c r="P28" s="676"/>
      <c r="Q28" s="678"/>
      <c r="R28" s="676"/>
      <c r="S28" s="676"/>
    </row>
    <row r="29" spans="1:19" ht="44.25" customHeight="1">
      <c r="A29" s="675"/>
      <c r="B29" s="676"/>
      <c r="C29" s="676"/>
      <c r="D29" s="676"/>
      <c r="E29" s="676"/>
      <c r="F29" s="676"/>
      <c r="G29" s="676"/>
      <c r="H29" s="694"/>
      <c r="I29" s="180" t="s">
        <v>1179</v>
      </c>
      <c r="J29" s="181" t="s">
        <v>2160</v>
      </c>
      <c r="K29" s="115" t="s">
        <v>787</v>
      </c>
      <c r="L29" s="676"/>
      <c r="M29" s="678"/>
      <c r="N29" s="676"/>
      <c r="O29" s="678"/>
      <c r="P29" s="676"/>
      <c r="Q29" s="678"/>
      <c r="R29" s="676"/>
      <c r="S29" s="676"/>
    </row>
    <row r="30" spans="1:19" ht="54.75" customHeight="1">
      <c r="A30" s="658">
        <v>10</v>
      </c>
      <c r="B30" s="660">
        <v>3</v>
      </c>
      <c r="C30" s="660">
        <v>1</v>
      </c>
      <c r="D30" s="660">
        <v>6</v>
      </c>
      <c r="E30" s="684" t="s">
        <v>1093</v>
      </c>
      <c r="F30" s="684" t="s">
        <v>2161</v>
      </c>
      <c r="G30" s="684" t="s">
        <v>2162</v>
      </c>
      <c r="H30" s="660" t="s">
        <v>1094</v>
      </c>
      <c r="I30" s="107" t="s">
        <v>2163</v>
      </c>
      <c r="J30" s="109" t="s">
        <v>534</v>
      </c>
      <c r="K30" s="109" t="s">
        <v>157</v>
      </c>
      <c r="L30" s="685" t="s">
        <v>2106</v>
      </c>
      <c r="M30" s="688" t="s">
        <v>63</v>
      </c>
      <c r="N30" s="690"/>
      <c r="O30" s="689">
        <v>31000</v>
      </c>
      <c r="P30" s="690"/>
      <c r="Q30" s="689">
        <v>31000</v>
      </c>
      <c r="R30" s="690"/>
      <c r="S30" s="684" t="s">
        <v>1095</v>
      </c>
    </row>
    <row r="31" spans="1:19" ht="76.5" customHeight="1">
      <c r="A31" s="659"/>
      <c r="B31" s="661"/>
      <c r="C31" s="661"/>
      <c r="D31" s="661"/>
      <c r="E31" s="661"/>
      <c r="F31" s="661"/>
      <c r="G31" s="661"/>
      <c r="H31" s="661"/>
      <c r="I31" s="107" t="s">
        <v>2164</v>
      </c>
      <c r="J31" s="109" t="s">
        <v>2165</v>
      </c>
      <c r="K31" s="109" t="s">
        <v>787</v>
      </c>
      <c r="L31" s="661"/>
      <c r="M31" s="664"/>
      <c r="N31" s="661"/>
      <c r="O31" s="664"/>
      <c r="P31" s="661"/>
      <c r="Q31" s="664"/>
      <c r="R31" s="661"/>
      <c r="S31" s="661"/>
    </row>
    <row r="32" spans="1:19" ht="47.25" customHeight="1">
      <c r="A32" s="658">
        <v>11</v>
      </c>
      <c r="B32" s="660">
        <v>6</v>
      </c>
      <c r="C32" s="660">
        <v>1</v>
      </c>
      <c r="D32" s="660">
        <v>6</v>
      </c>
      <c r="E32" s="695" t="s">
        <v>1096</v>
      </c>
      <c r="F32" s="684" t="s">
        <v>2166</v>
      </c>
      <c r="G32" s="684" t="s">
        <v>2167</v>
      </c>
      <c r="H32" s="660" t="s">
        <v>2168</v>
      </c>
      <c r="I32" s="107" t="s">
        <v>2169</v>
      </c>
      <c r="J32" s="109">
        <v>1</v>
      </c>
      <c r="K32" s="115" t="s">
        <v>157</v>
      </c>
      <c r="L32" s="696" t="s">
        <v>1097</v>
      </c>
      <c r="M32" s="688" t="s">
        <v>63</v>
      </c>
      <c r="N32" s="690"/>
      <c r="O32" s="689">
        <v>30314.75</v>
      </c>
      <c r="P32" s="690"/>
      <c r="Q32" s="689">
        <v>30314.75</v>
      </c>
      <c r="R32" s="690"/>
      <c r="S32" s="695" t="s">
        <v>672</v>
      </c>
    </row>
    <row r="33" spans="1:20" ht="31.5" customHeight="1">
      <c r="A33" s="675"/>
      <c r="B33" s="676"/>
      <c r="C33" s="676"/>
      <c r="D33" s="676"/>
      <c r="E33" s="676"/>
      <c r="F33" s="676"/>
      <c r="G33" s="676"/>
      <c r="H33" s="661"/>
      <c r="I33" s="107" t="s">
        <v>2170</v>
      </c>
      <c r="J33" s="109">
        <v>15</v>
      </c>
      <c r="K33" s="182" t="s">
        <v>787</v>
      </c>
      <c r="L33" s="676"/>
      <c r="M33" s="678"/>
      <c r="N33" s="676"/>
      <c r="O33" s="678"/>
      <c r="P33" s="676"/>
      <c r="Q33" s="678"/>
      <c r="R33" s="676"/>
      <c r="S33" s="676"/>
    </row>
    <row r="34" spans="1:20" ht="28.5" customHeight="1">
      <c r="A34" s="675"/>
      <c r="B34" s="676"/>
      <c r="C34" s="676"/>
      <c r="D34" s="676"/>
      <c r="E34" s="676"/>
      <c r="F34" s="676"/>
      <c r="G34" s="676"/>
      <c r="H34" s="660" t="s">
        <v>2171</v>
      </c>
      <c r="I34" s="107" t="s">
        <v>430</v>
      </c>
      <c r="J34" s="109">
        <v>1</v>
      </c>
      <c r="K34" s="182" t="s">
        <v>157</v>
      </c>
      <c r="L34" s="676"/>
      <c r="M34" s="678"/>
      <c r="N34" s="676"/>
      <c r="O34" s="678"/>
      <c r="P34" s="676"/>
      <c r="Q34" s="678"/>
      <c r="R34" s="676"/>
      <c r="S34" s="676"/>
    </row>
    <row r="35" spans="1:20" ht="39.75" customHeight="1">
      <c r="A35" s="675"/>
      <c r="B35" s="676"/>
      <c r="C35" s="676"/>
      <c r="D35" s="676"/>
      <c r="E35" s="676"/>
      <c r="F35" s="676"/>
      <c r="G35" s="676"/>
      <c r="H35" s="661"/>
      <c r="I35" s="107" t="s">
        <v>1168</v>
      </c>
      <c r="J35" s="109">
        <v>15</v>
      </c>
      <c r="K35" s="182" t="s">
        <v>787</v>
      </c>
      <c r="L35" s="676"/>
      <c r="M35" s="678"/>
      <c r="N35" s="676"/>
      <c r="O35" s="678"/>
      <c r="P35" s="676"/>
      <c r="Q35" s="678"/>
      <c r="R35" s="676"/>
      <c r="S35" s="676"/>
    </row>
    <row r="36" spans="1:20" ht="52.5" customHeight="1">
      <c r="A36" s="675"/>
      <c r="B36" s="676"/>
      <c r="C36" s="676"/>
      <c r="D36" s="676"/>
      <c r="E36" s="676"/>
      <c r="F36" s="676"/>
      <c r="G36" s="676"/>
      <c r="H36" s="660" t="s">
        <v>2172</v>
      </c>
      <c r="I36" s="107" t="s">
        <v>2173</v>
      </c>
      <c r="J36" s="109">
        <v>1</v>
      </c>
      <c r="K36" s="182" t="s">
        <v>157</v>
      </c>
      <c r="L36" s="676"/>
      <c r="M36" s="678"/>
      <c r="N36" s="676"/>
      <c r="O36" s="678"/>
      <c r="P36" s="676"/>
      <c r="Q36" s="678"/>
      <c r="R36" s="676"/>
      <c r="S36" s="676"/>
    </row>
    <row r="37" spans="1:20" ht="38.25" customHeight="1">
      <c r="A37" s="659"/>
      <c r="B37" s="661"/>
      <c r="C37" s="661"/>
      <c r="D37" s="661"/>
      <c r="E37" s="661"/>
      <c r="F37" s="661"/>
      <c r="G37" s="661"/>
      <c r="H37" s="661"/>
      <c r="I37" s="107" t="s">
        <v>2174</v>
      </c>
      <c r="J37" s="109">
        <v>1000</v>
      </c>
      <c r="K37" s="182" t="s">
        <v>787</v>
      </c>
      <c r="L37" s="661"/>
      <c r="M37" s="664"/>
      <c r="N37" s="661"/>
      <c r="O37" s="664"/>
      <c r="P37" s="661"/>
      <c r="Q37" s="664"/>
      <c r="R37" s="661"/>
      <c r="S37" s="661"/>
    </row>
    <row r="38" spans="1:20" ht="58.5" customHeight="1">
      <c r="A38" s="658">
        <v>12</v>
      </c>
      <c r="B38" s="660">
        <v>4</v>
      </c>
      <c r="C38" s="660">
        <v>1</v>
      </c>
      <c r="D38" s="660">
        <v>6</v>
      </c>
      <c r="E38" s="684" t="s">
        <v>1098</v>
      </c>
      <c r="F38" s="684" t="s">
        <v>2175</v>
      </c>
      <c r="G38" s="684" t="s">
        <v>2176</v>
      </c>
      <c r="H38" s="660" t="s">
        <v>1075</v>
      </c>
      <c r="I38" s="107" t="s">
        <v>2177</v>
      </c>
      <c r="J38" s="109">
        <v>4</v>
      </c>
      <c r="K38" s="115" t="s">
        <v>157</v>
      </c>
      <c r="L38" s="684" t="s">
        <v>1099</v>
      </c>
      <c r="M38" s="688" t="s">
        <v>63</v>
      </c>
      <c r="N38" s="690"/>
      <c r="O38" s="689">
        <v>93500</v>
      </c>
      <c r="P38" s="690"/>
      <c r="Q38" s="689">
        <v>93500</v>
      </c>
      <c r="R38" s="690"/>
      <c r="S38" s="677" t="s">
        <v>1100</v>
      </c>
    </row>
    <row r="39" spans="1:20" ht="46.5" customHeight="1">
      <c r="A39" s="659"/>
      <c r="B39" s="661"/>
      <c r="C39" s="661"/>
      <c r="D39" s="661"/>
      <c r="E39" s="661"/>
      <c r="F39" s="661"/>
      <c r="G39" s="661"/>
      <c r="H39" s="661"/>
      <c r="I39" s="107" t="s">
        <v>2137</v>
      </c>
      <c r="J39" s="109" t="s">
        <v>2178</v>
      </c>
      <c r="K39" s="115" t="s">
        <v>787</v>
      </c>
      <c r="L39" s="661"/>
      <c r="M39" s="664"/>
      <c r="N39" s="661"/>
      <c r="O39" s="664"/>
      <c r="P39" s="661"/>
      <c r="Q39" s="664"/>
      <c r="R39" s="661"/>
      <c r="S39" s="664"/>
    </row>
    <row r="40" spans="1:20" ht="65.25" customHeight="1">
      <c r="A40" s="658">
        <v>13</v>
      </c>
      <c r="B40" s="660">
        <v>6</v>
      </c>
      <c r="C40" s="660">
        <v>1</v>
      </c>
      <c r="D40" s="660">
        <v>6</v>
      </c>
      <c r="E40" s="684" t="s">
        <v>1101</v>
      </c>
      <c r="F40" s="685" t="s">
        <v>2179</v>
      </c>
      <c r="G40" s="684" t="s">
        <v>2180</v>
      </c>
      <c r="H40" s="660" t="s">
        <v>1094</v>
      </c>
      <c r="I40" s="107" t="s">
        <v>2181</v>
      </c>
      <c r="J40" s="109">
        <v>9</v>
      </c>
      <c r="K40" s="115" t="s">
        <v>157</v>
      </c>
      <c r="L40" s="684" t="s">
        <v>1102</v>
      </c>
      <c r="M40" s="688" t="s">
        <v>63</v>
      </c>
      <c r="N40" s="690"/>
      <c r="O40" s="689">
        <v>20683.330000000002</v>
      </c>
      <c r="P40" s="690"/>
      <c r="Q40" s="689">
        <v>20683.330000000002</v>
      </c>
      <c r="R40" s="690"/>
      <c r="S40" s="677" t="s">
        <v>1103</v>
      </c>
    </row>
    <row r="41" spans="1:20" ht="98.25" customHeight="1">
      <c r="A41" s="659"/>
      <c r="B41" s="661"/>
      <c r="C41" s="661"/>
      <c r="D41" s="661"/>
      <c r="E41" s="661"/>
      <c r="F41" s="661"/>
      <c r="G41" s="661"/>
      <c r="H41" s="661"/>
      <c r="I41" s="107" t="s">
        <v>2182</v>
      </c>
      <c r="J41" s="109">
        <v>300</v>
      </c>
      <c r="K41" s="115" t="s">
        <v>787</v>
      </c>
      <c r="L41" s="661"/>
      <c r="M41" s="664"/>
      <c r="N41" s="661"/>
      <c r="O41" s="664"/>
      <c r="P41" s="661"/>
      <c r="Q41" s="664"/>
      <c r="R41" s="661"/>
      <c r="S41" s="664"/>
    </row>
    <row r="42" spans="1:20" ht="48" customHeight="1">
      <c r="A42" s="658">
        <v>14</v>
      </c>
      <c r="B42" s="660">
        <v>6</v>
      </c>
      <c r="C42" s="660">
        <v>1</v>
      </c>
      <c r="D42" s="660">
        <v>6</v>
      </c>
      <c r="E42" s="697" t="s">
        <v>1104</v>
      </c>
      <c r="F42" s="685" t="s">
        <v>2183</v>
      </c>
      <c r="G42" s="684" t="s">
        <v>2184</v>
      </c>
      <c r="H42" s="660" t="s">
        <v>1094</v>
      </c>
      <c r="I42" s="107" t="s">
        <v>2185</v>
      </c>
      <c r="J42" s="109">
        <v>1</v>
      </c>
      <c r="K42" s="115" t="s">
        <v>157</v>
      </c>
      <c r="L42" s="677" t="s">
        <v>1105</v>
      </c>
      <c r="M42" s="688" t="s">
        <v>63</v>
      </c>
      <c r="N42" s="690"/>
      <c r="O42" s="689">
        <v>113000</v>
      </c>
      <c r="P42" s="690"/>
      <c r="Q42" s="689">
        <v>113000</v>
      </c>
      <c r="R42" s="690"/>
      <c r="S42" s="677" t="s">
        <v>1106</v>
      </c>
      <c r="T42" s="96" t="s">
        <v>1107</v>
      </c>
    </row>
    <row r="43" spans="1:20" ht="55.5" customHeight="1">
      <c r="A43" s="659"/>
      <c r="B43" s="661"/>
      <c r="C43" s="661"/>
      <c r="D43" s="661"/>
      <c r="E43" s="698"/>
      <c r="F43" s="661"/>
      <c r="G43" s="661"/>
      <c r="H43" s="661"/>
      <c r="I43" s="107" t="s">
        <v>2186</v>
      </c>
      <c r="J43" s="109">
        <v>480</v>
      </c>
      <c r="K43" s="182" t="s">
        <v>787</v>
      </c>
      <c r="L43" s="664"/>
      <c r="M43" s="664"/>
      <c r="N43" s="661"/>
      <c r="O43" s="664"/>
      <c r="P43" s="661"/>
      <c r="Q43" s="664"/>
      <c r="R43" s="661"/>
      <c r="S43" s="664"/>
    </row>
    <row r="44" spans="1:20" ht="47.25" customHeight="1">
      <c r="A44" s="658">
        <v>15</v>
      </c>
      <c r="B44" s="660">
        <v>6</v>
      </c>
      <c r="C44" s="660">
        <v>1</v>
      </c>
      <c r="D44" s="660">
        <v>6</v>
      </c>
      <c r="E44" s="677" t="s">
        <v>1108</v>
      </c>
      <c r="F44" s="685" t="s">
        <v>2187</v>
      </c>
      <c r="G44" s="685" t="s">
        <v>2188</v>
      </c>
      <c r="H44" s="660" t="s">
        <v>1094</v>
      </c>
      <c r="I44" s="107" t="s">
        <v>2185</v>
      </c>
      <c r="J44" s="109" t="s">
        <v>2189</v>
      </c>
      <c r="K44" s="109" t="s">
        <v>157</v>
      </c>
      <c r="L44" s="684" t="s">
        <v>1109</v>
      </c>
      <c r="M44" s="688" t="s">
        <v>63</v>
      </c>
      <c r="N44" s="690"/>
      <c r="O44" s="689">
        <v>11172.8</v>
      </c>
      <c r="P44" s="690"/>
      <c r="Q44" s="689">
        <v>11172.8</v>
      </c>
      <c r="R44" s="690"/>
      <c r="S44" s="684" t="s">
        <v>1110</v>
      </c>
    </row>
    <row r="45" spans="1:20" ht="39" customHeight="1">
      <c r="A45" s="659"/>
      <c r="B45" s="661"/>
      <c r="C45" s="661"/>
      <c r="D45" s="661"/>
      <c r="E45" s="664"/>
      <c r="F45" s="661"/>
      <c r="G45" s="661"/>
      <c r="H45" s="661"/>
      <c r="I45" s="107" t="s">
        <v>2190</v>
      </c>
      <c r="J45" s="109" t="s">
        <v>2191</v>
      </c>
      <c r="K45" s="182" t="s">
        <v>787</v>
      </c>
      <c r="L45" s="661"/>
      <c r="M45" s="664"/>
      <c r="N45" s="661"/>
      <c r="O45" s="664"/>
      <c r="P45" s="661"/>
      <c r="Q45" s="664"/>
      <c r="R45" s="661"/>
      <c r="S45" s="661"/>
    </row>
    <row r="46" spans="1:20" ht="44.25" customHeight="1">
      <c r="A46" s="658">
        <v>16</v>
      </c>
      <c r="B46" s="660">
        <v>6</v>
      </c>
      <c r="C46" s="660">
        <v>1</v>
      </c>
      <c r="D46" s="660">
        <v>6</v>
      </c>
      <c r="E46" s="677" t="s">
        <v>1111</v>
      </c>
      <c r="F46" s="685" t="s">
        <v>2192</v>
      </c>
      <c r="G46" s="684" t="s">
        <v>2193</v>
      </c>
      <c r="H46" s="660" t="s">
        <v>2194</v>
      </c>
      <c r="I46" s="107" t="s">
        <v>2195</v>
      </c>
      <c r="J46" s="109">
        <v>7</v>
      </c>
      <c r="K46" s="115" t="s">
        <v>157</v>
      </c>
      <c r="L46" s="696" t="s">
        <v>1112</v>
      </c>
      <c r="M46" s="688" t="s">
        <v>63</v>
      </c>
      <c r="N46" s="690"/>
      <c r="O46" s="689">
        <v>22300</v>
      </c>
      <c r="P46" s="690"/>
      <c r="Q46" s="689">
        <v>22300</v>
      </c>
      <c r="R46" s="690"/>
      <c r="S46" s="684" t="s">
        <v>1113</v>
      </c>
    </row>
    <row r="47" spans="1:20" ht="29.25" customHeight="1">
      <c r="A47" s="675"/>
      <c r="B47" s="676"/>
      <c r="C47" s="676"/>
      <c r="D47" s="676"/>
      <c r="E47" s="678"/>
      <c r="F47" s="676"/>
      <c r="G47" s="676"/>
      <c r="H47" s="661"/>
      <c r="I47" s="107" t="s">
        <v>2158</v>
      </c>
      <c r="J47" s="109">
        <v>90</v>
      </c>
      <c r="K47" s="182" t="s">
        <v>787</v>
      </c>
      <c r="L47" s="676"/>
      <c r="M47" s="678"/>
      <c r="N47" s="676"/>
      <c r="O47" s="678"/>
      <c r="P47" s="676"/>
      <c r="Q47" s="678"/>
      <c r="R47" s="676"/>
      <c r="S47" s="676"/>
    </row>
    <row r="48" spans="1:20" ht="36.75" customHeight="1">
      <c r="A48" s="675"/>
      <c r="B48" s="676"/>
      <c r="C48" s="676"/>
      <c r="D48" s="676"/>
      <c r="E48" s="678"/>
      <c r="F48" s="676"/>
      <c r="G48" s="676"/>
      <c r="H48" s="660" t="s">
        <v>2196</v>
      </c>
      <c r="I48" s="107" t="s">
        <v>470</v>
      </c>
      <c r="J48" s="109">
        <v>1</v>
      </c>
      <c r="K48" s="182" t="s">
        <v>157</v>
      </c>
      <c r="L48" s="676"/>
      <c r="M48" s="678"/>
      <c r="N48" s="676"/>
      <c r="O48" s="678"/>
      <c r="P48" s="676"/>
      <c r="Q48" s="678"/>
      <c r="R48" s="676"/>
      <c r="S48" s="676"/>
    </row>
    <row r="49" spans="1:19" ht="38.25" customHeight="1">
      <c r="A49" s="659"/>
      <c r="B49" s="661"/>
      <c r="C49" s="661"/>
      <c r="D49" s="661"/>
      <c r="E49" s="664"/>
      <c r="F49" s="661"/>
      <c r="G49" s="661"/>
      <c r="H49" s="661"/>
      <c r="I49" s="107" t="s">
        <v>2197</v>
      </c>
      <c r="J49" s="109">
        <v>15</v>
      </c>
      <c r="K49" s="182" t="s">
        <v>787</v>
      </c>
      <c r="L49" s="661"/>
      <c r="M49" s="664"/>
      <c r="N49" s="661"/>
      <c r="O49" s="664"/>
      <c r="P49" s="661"/>
      <c r="Q49" s="664"/>
      <c r="R49" s="661"/>
      <c r="S49" s="661"/>
    </row>
    <row r="50" spans="1:19" ht="42.75" customHeight="1">
      <c r="A50" s="658">
        <v>17</v>
      </c>
      <c r="B50" s="660">
        <v>6</v>
      </c>
      <c r="C50" s="660">
        <v>1</v>
      </c>
      <c r="D50" s="660">
        <v>6</v>
      </c>
      <c r="E50" s="684" t="s">
        <v>1114</v>
      </c>
      <c r="F50" s="685" t="s">
        <v>2198</v>
      </c>
      <c r="G50" s="684" t="s">
        <v>2199</v>
      </c>
      <c r="H50" s="660" t="s">
        <v>2200</v>
      </c>
      <c r="I50" s="107" t="s">
        <v>2201</v>
      </c>
      <c r="J50" s="109">
        <v>1</v>
      </c>
      <c r="K50" s="115" t="s">
        <v>157</v>
      </c>
      <c r="L50" s="684" t="s">
        <v>1115</v>
      </c>
      <c r="M50" s="688" t="s">
        <v>63</v>
      </c>
      <c r="N50" s="690"/>
      <c r="O50" s="689">
        <v>36732.07</v>
      </c>
      <c r="P50" s="690"/>
      <c r="Q50" s="689">
        <v>36732.07</v>
      </c>
      <c r="R50" s="690"/>
      <c r="S50" s="684" t="s">
        <v>672</v>
      </c>
    </row>
    <row r="51" spans="1:19" ht="42.75" customHeight="1">
      <c r="A51" s="675"/>
      <c r="B51" s="676"/>
      <c r="C51" s="676"/>
      <c r="D51" s="676"/>
      <c r="E51" s="676"/>
      <c r="F51" s="676"/>
      <c r="G51" s="676"/>
      <c r="H51" s="661"/>
      <c r="I51" s="107" t="s">
        <v>2202</v>
      </c>
      <c r="J51" s="109">
        <v>25</v>
      </c>
      <c r="K51" s="115" t="s">
        <v>787</v>
      </c>
      <c r="L51" s="676"/>
      <c r="M51" s="678"/>
      <c r="N51" s="676"/>
      <c r="O51" s="678"/>
      <c r="P51" s="676"/>
      <c r="Q51" s="678"/>
      <c r="R51" s="676"/>
      <c r="S51" s="676"/>
    </row>
    <row r="52" spans="1:19" ht="39.75" customHeight="1">
      <c r="A52" s="675"/>
      <c r="B52" s="676"/>
      <c r="C52" s="676"/>
      <c r="D52" s="676"/>
      <c r="E52" s="676"/>
      <c r="F52" s="676"/>
      <c r="G52" s="676"/>
      <c r="H52" s="660" t="s">
        <v>488</v>
      </c>
      <c r="I52" s="107" t="s">
        <v>2203</v>
      </c>
      <c r="J52" s="109">
        <v>1</v>
      </c>
      <c r="K52" s="115" t="s">
        <v>157</v>
      </c>
      <c r="L52" s="676"/>
      <c r="M52" s="678"/>
      <c r="N52" s="676"/>
      <c r="O52" s="678"/>
      <c r="P52" s="676"/>
      <c r="Q52" s="678"/>
      <c r="R52" s="676"/>
      <c r="S52" s="676"/>
    </row>
    <row r="53" spans="1:19" ht="36.75" customHeight="1">
      <c r="A53" s="675"/>
      <c r="B53" s="676"/>
      <c r="C53" s="676"/>
      <c r="D53" s="676"/>
      <c r="E53" s="676"/>
      <c r="F53" s="676"/>
      <c r="G53" s="676"/>
      <c r="H53" s="661"/>
      <c r="I53" s="107" t="s">
        <v>433</v>
      </c>
      <c r="J53" s="109">
        <v>16</v>
      </c>
      <c r="K53" s="115" t="s">
        <v>787</v>
      </c>
      <c r="L53" s="676"/>
      <c r="M53" s="678"/>
      <c r="N53" s="676"/>
      <c r="O53" s="678"/>
      <c r="P53" s="676"/>
      <c r="Q53" s="678"/>
      <c r="R53" s="676"/>
      <c r="S53" s="676"/>
    </row>
    <row r="54" spans="1:19" ht="57" customHeight="1">
      <c r="A54" s="675"/>
      <c r="B54" s="676"/>
      <c r="C54" s="676"/>
      <c r="D54" s="676"/>
      <c r="E54" s="676"/>
      <c r="F54" s="676"/>
      <c r="G54" s="676"/>
      <c r="H54" s="660" t="s">
        <v>2204</v>
      </c>
      <c r="I54" s="107" t="s">
        <v>2205</v>
      </c>
      <c r="J54" s="109">
        <v>1</v>
      </c>
      <c r="K54" s="115" t="s">
        <v>157</v>
      </c>
      <c r="L54" s="676"/>
      <c r="M54" s="678"/>
      <c r="N54" s="676"/>
      <c r="O54" s="678"/>
      <c r="P54" s="676"/>
      <c r="Q54" s="678"/>
      <c r="R54" s="676"/>
      <c r="S54" s="676"/>
    </row>
    <row r="55" spans="1:19" ht="41.25" customHeight="1">
      <c r="A55" s="659"/>
      <c r="B55" s="661"/>
      <c r="C55" s="661"/>
      <c r="D55" s="661"/>
      <c r="E55" s="661"/>
      <c r="F55" s="661"/>
      <c r="G55" s="661"/>
      <c r="H55" s="661"/>
      <c r="I55" s="107" t="s">
        <v>2174</v>
      </c>
      <c r="J55" s="109">
        <v>200</v>
      </c>
      <c r="K55" s="115" t="s">
        <v>787</v>
      </c>
      <c r="L55" s="661"/>
      <c r="M55" s="664"/>
      <c r="N55" s="661"/>
      <c r="O55" s="664"/>
      <c r="P55" s="661"/>
      <c r="Q55" s="664"/>
      <c r="R55" s="661"/>
      <c r="S55" s="661"/>
    </row>
    <row r="56" spans="1:19" ht="72" customHeight="1">
      <c r="A56" s="658">
        <v>18</v>
      </c>
      <c r="B56" s="660">
        <v>3</v>
      </c>
      <c r="C56" s="660">
        <v>1</v>
      </c>
      <c r="D56" s="660">
        <v>6</v>
      </c>
      <c r="E56" s="684" t="s">
        <v>1116</v>
      </c>
      <c r="F56" s="685" t="s">
        <v>2206</v>
      </c>
      <c r="G56" s="685" t="s">
        <v>2207</v>
      </c>
      <c r="H56" s="660" t="s">
        <v>488</v>
      </c>
      <c r="I56" s="107" t="s">
        <v>2208</v>
      </c>
      <c r="J56" s="109" t="s">
        <v>534</v>
      </c>
      <c r="K56" s="109" t="s">
        <v>157</v>
      </c>
      <c r="L56" s="684" t="s">
        <v>1117</v>
      </c>
      <c r="M56" s="688" t="s">
        <v>63</v>
      </c>
      <c r="N56" s="690"/>
      <c r="O56" s="689">
        <v>32100.86</v>
      </c>
      <c r="P56" s="690"/>
      <c r="Q56" s="689">
        <v>32100.86</v>
      </c>
      <c r="R56" s="690"/>
      <c r="S56" s="684" t="s">
        <v>1089</v>
      </c>
    </row>
    <row r="57" spans="1:19" ht="75" customHeight="1">
      <c r="A57" s="659"/>
      <c r="B57" s="661"/>
      <c r="C57" s="661"/>
      <c r="D57" s="661"/>
      <c r="E57" s="661"/>
      <c r="F57" s="661"/>
      <c r="G57" s="661"/>
      <c r="H57" s="661"/>
      <c r="I57" s="107" t="s">
        <v>2209</v>
      </c>
      <c r="J57" s="109" t="s">
        <v>2210</v>
      </c>
      <c r="K57" s="109" t="s">
        <v>787</v>
      </c>
      <c r="L57" s="661"/>
      <c r="M57" s="664"/>
      <c r="N57" s="661"/>
      <c r="O57" s="664"/>
      <c r="P57" s="661"/>
      <c r="Q57" s="664"/>
      <c r="R57" s="661"/>
      <c r="S57" s="661"/>
    </row>
    <row r="58" spans="1:19" ht="72.75" customHeight="1">
      <c r="A58" s="658">
        <v>19</v>
      </c>
      <c r="B58" s="660">
        <v>1</v>
      </c>
      <c r="C58" s="660">
        <v>1</v>
      </c>
      <c r="D58" s="660">
        <v>6</v>
      </c>
      <c r="E58" s="696" t="s">
        <v>1118</v>
      </c>
      <c r="F58" s="685" t="s">
        <v>2211</v>
      </c>
      <c r="G58" s="685" t="s">
        <v>2212</v>
      </c>
      <c r="H58" s="660" t="s">
        <v>1119</v>
      </c>
      <c r="I58" s="107" t="s">
        <v>2213</v>
      </c>
      <c r="J58" s="109" t="s">
        <v>534</v>
      </c>
      <c r="K58" s="109" t="s">
        <v>157</v>
      </c>
      <c r="L58" s="684" t="s">
        <v>1120</v>
      </c>
      <c r="M58" s="688" t="s">
        <v>63</v>
      </c>
      <c r="N58" s="690"/>
      <c r="O58" s="689">
        <v>46000</v>
      </c>
      <c r="P58" s="690"/>
      <c r="Q58" s="689">
        <v>46000</v>
      </c>
      <c r="R58" s="690"/>
      <c r="S58" s="684" t="s">
        <v>1121</v>
      </c>
    </row>
    <row r="59" spans="1:19" ht="50.25" customHeight="1">
      <c r="A59" s="659"/>
      <c r="B59" s="661"/>
      <c r="C59" s="661"/>
      <c r="D59" s="661"/>
      <c r="E59" s="661"/>
      <c r="F59" s="661"/>
      <c r="G59" s="661"/>
      <c r="H59" s="661"/>
      <c r="I59" s="107" t="s">
        <v>1129</v>
      </c>
      <c r="J59" s="109" t="s">
        <v>534</v>
      </c>
      <c r="K59" s="109" t="s">
        <v>157</v>
      </c>
      <c r="L59" s="661"/>
      <c r="M59" s="664"/>
      <c r="N59" s="661"/>
      <c r="O59" s="664"/>
      <c r="P59" s="661"/>
      <c r="Q59" s="664"/>
      <c r="R59" s="661"/>
      <c r="S59" s="661"/>
    </row>
    <row r="60" spans="1:19" ht="46.5" customHeight="1">
      <c r="A60" s="658">
        <v>20</v>
      </c>
      <c r="B60" s="660">
        <v>6</v>
      </c>
      <c r="C60" s="660">
        <v>1</v>
      </c>
      <c r="D60" s="660">
        <v>6</v>
      </c>
      <c r="E60" s="684" t="s">
        <v>1122</v>
      </c>
      <c r="F60" s="685" t="s">
        <v>2214</v>
      </c>
      <c r="G60" s="684" t="s">
        <v>2215</v>
      </c>
      <c r="H60" s="660" t="s">
        <v>488</v>
      </c>
      <c r="I60" s="107" t="s">
        <v>2129</v>
      </c>
      <c r="J60" s="109" t="s">
        <v>534</v>
      </c>
      <c r="K60" s="109" t="s">
        <v>157</v>
      </c>
      <c r="L60" s="684" t="s">
        <v>1123</v>
      </c>
      <c r="M60" s="688" t="s">
        <v>63</v>
      </c>
      <c r="N60" s="690"/>
      <c r="O60" s="689">
        <v>34100</v>
      </c>
      <c r="P60" s="690"/>
      <c r="Q60" s="689">
        <v>34100</v>
      </c>
      <c r="R60" s="690"/>
      <c r="S60" s="684" t="s">
        <v>1124</v>
      </c>
    </row>
    <row r="61" spans="1:19" ht="78" customHeight="1">
      <c r="A61" s="659"/>
      <c r="B61" s="661"/>
      <c r="C61" s="661"/>
      <c r="D61" s="661"/>
      <c r="E61" s="661"/>
      <c r="F61" s="661"/>
      <c r="G61" s="661"/>
      <c r="H61" s="661"/>
      <c r="I61" s="107" t="s">
        <v>2130</v>
      </c>
      <c r="J61" s="109" t="s">
        <v>564</v>
      </c>
      <c r="K61" s="109" t="s">
        <v>787</v>
      </c>
      <c r="L61" s="661"/>
      <c r="M61" s="664"/>
      <c r="N61" s="661"/>
      <c r="O61" s="664"/>
      <c r="P61" s="661"/>
      <c r="Q61" s="664"/>
      <c r="R61" s="661"/>
      <c r="S61" s="661"/>
    </row>
    <row r="62" spans="1:19" ht="75" customHeight="1">
      <c r="A62" s="658">
        <v>21</v>
      </c>
      <c r="B62" s="660">
        <v>3</v>
      </c>
      <c r="C62" s="660">
        <v>1</v>
      </c>
      <c r="D62" s="660">
        <v>6</v>
      </c>
      <c r="E62" s="699" t="s">
        <v>1125</v>
      </c>
      <c r="F62" s="700" t="s">
        <v>2216</v>
      </c>
      <c r="G62" s="700" t="s">
        <v>2217</v>
      </c>
      <c r="H62" s="660" t="s">
        <v>2218</v>
      </c>
      <c r="I62" s="107" t="s">
        <v>2219</v>
      </c>
      <c r="J62" s="107">
        <v>1</v>
      </c>
      <c r="K62" s="107" t="s">
        <v>157</v>
      </c>
      <c r="L62" s="696" t="s">
        <v>1126</v>
      </c>
      <c r="M62" s="660" t="s">
        <v>63</v>
      </c>
      <c r="N62" s="690"/>
      <c r="O62" s="680">
        <v>14048.4</v>
      </c>
      <c r="P62" s="690"/>
      <c r="Q62" s="680">
        <v>14048.4</v>
      </c>
      <c r="R62" s="690"/>
      <c r="S62" s="701" t="s">
        <v>1127</v>
      </c>
    </row>
    <row r="63" spans="1:19" ht="96" hidden="1" customHeight="1">
      <c r="A63" s="675"/>
      <c r="B63" s="676"/>
      <c r="C63" s="676"/>
      <c r="D63" s="676"/>
      <c r="E63" s="678"/>
      <c r="F63" s="676"/>
      <c r="G63" s="676"/>
      <c r="H63" s="676"/>
      <c r="I63" s="107"/>
      <c r="J63" s="107"/>
      <c r="K63" s="107"/>
      <c r="L63" s="676"/>
      <c r="M63" s="676"/>
      <c r="N63" s="676"/>
      <c r="O63" s="676"/>
      <c r="P63" s="676"/>
      <c r="Q63" s="676"/>
      <c r="R63" s="676"/>
      <c r="S63" s="683"/>
    </row>
    <row r="64" spans="1:19" ht="40.5" customHeight="1">
      <c r="A64" s="675"/>
      <c r="B64" s="676"/>
      <c r="C64" s="676"/>
      <c r="D64" s="676"/>
      <c r="E64" s="678"/>
      <c r="F64" s="676"/>
      <c r="G64" s="676"/>
      <c r="H64" s="661"/>
      <c r="I64" s="107" t="s">
        <v>2158</v>
      </c>
      <c r="J64" s="107" t="s">
        <v>2220</v>
      </c>
      <c r="K64" s="107" t="s">
        <v>787</v>
      </c>
      <c r="L64" s="676"/>
      <c r="M64" s="676"/>
      <c r="N64" s="676"/>
      <c r="O64" s="676"/>
      <c r="P64" s="676"/>
      <c r="Q64" s="676"/>
      <c r="R64" s="676"/>
      <c r="S64" s="683"/>
    </row>
    <row r="65" spans="1:19" ht="39.75" customHeight="1">
      <c r="A65" s="675"/>
      <c r="B65" s="676"/>
      <c r="C65" s="676"/>
      <c r="D65" s="676"/>
      <c r="E65" s="678"/>
      <c r="F65" s="676"/>
      <c r="G65" s="676"/>
      <c r="H65" s="660" t="s">
        <v>489</v>
      </c>
      <c r="I65" s="107" t="s">
        <v>490</v>
      </c>
      <c r="J65" s="107">
        <v>1</v>
      </c>
      <c r="K65" s="107" t="s">
        <v>157</v>
      </c>
      <c r="L65" s="676"/>
      <c r="M65" s="676"/>
      <c r="N65" s="676"/>
      <c r="O65" s="676"/>
      <c r="P65" s="676"/>
      <c r="Q65" s="676"/>
      <c r="R65" s="676"/>
      <c r="S65" s="683"/>
    </row>
    <row r="66" spans="1:19" ht="39.75" customHeight="1">
      <c r="A66" s="675"/>
      <c r="B66" s="676"/>
      <c r="C66" s="676"/>
      <c r="D66" s="676"/>
      <c r="E66" s="678"/>
      <c r="F66" s="676"/>
      <c r="G66" s="676"/>
      <c r="H66" s="661"/>
      <c r="I66" s="107" t="s">
        <v>2221</v>
      </c>
      <c r="J66" s="107">
        <v>500</v>
      </c>
      <c r="K66" s="107" t="s">
        <v>157</v>
      </c>
      <c r="L66" s="676"/>
      <c r="M66" s="676"/>
      <c r="N66" s="676"/>
      <c r="O66" s="676"/>
      <c r="P66" s="676"/>
      <c r="Q66" s="676"/>
      <c r="R66" s="676"/>
      <c r="S66" s="683"/>
    </row>
    <row r="67" spans="1:19" ht="48.75" customHeight="1">
      <c r="A67" s="675"/>
      <c r="B67" s="676"/>
      <c r="C67" s="676"/>
      <c r="D67" s="676"/>
      <c r="E67" s="678"/>
      <c r="F67" s="676"/>
      <c r="G67" s="676"/>
      <c r="H67" s="660" t="s">
        <v>469</v>
      </c>
      <c r="I67" s="107" t="s">
        <v>470</v>
      </c>
      <c r="J67" s="107">
        <v>1</v>
      </c>
      <c r="K67" s="107" t="s">
        <v>157</v>
      </c>
      <c r="L67" s="676"/>
      <c r="M67" s="676"/>
      <c r="N67" s="676"/>
      <c r="O67" s="676"/>
      <c r="P67" s="676"/>
      <c r="Q67" s="676"/>
      <c r="R67" s="676"/>
      <c r="S67" s="683"/>
    </row>
    <row r="68" spans="1:19" ht="33.75" customHeight="1">
      <c r="A68" s="659"/>
      <c r="B68" s="661"/>
      <c r="C68" s="661"/>
      <c r="D68" s="661"/>
      <c r="E68" s="664"/>
      <c r="F68" s="661"/>
      <c r="G68" s="661"/>
      <c r="H68" s="661"/>
      <c r="I68" s="107" t="s">
        <v>1179</v>
      </c>
      <c r="J68" s="107" t="s">
        <v>2123</v>
      </c>
      <c r="K68" s="107" t="s">
        <v>787</v>
      </c>
      <c r="L68" s="661"/>
      <c r="M68" s="661"/>
      <c r="N68" s="661"/>
      <c r="O68" s="661"/>
      <c r="P68" s="661"/>
      <c r="Q68" s="661"/>
      <c r="R68" s="661"/>
      <c r="S68" s="683"/>
    </row>
    <row r="69" spans="1:19" ht="279" customHeight="1">
      <c r="A69" s="244">
        <v>22</v>
      </c>
      <c r="B69" s="111">
        <v>1</v>
      </c>
      <c r="C69" s="111">
        <v>1</v>
      </c>
      <c r="D69" s="111">
        <v>6</v>
      </c>
      <c r="E69" s="112" t="s">
        <v>2107</v>
      </c>
      <c r="F69" s="112" t="s">
        <v>2222</v>
      </c>
      <c r="G69" s="112" t="s">
        <v>2223</v>
      </c>
      <c r="H69" s="112" t="s">
        <v>1128</v>
      </c>
      <c r="I69" s="112" t="s">
        <v>1129</v>
      </c>
      <c r="J69" s="111">
        <v>6</v>
      </c>
      <c r="K69" s="111" t="s">
        <v>157</v>
      </c>
      <c r="L69" s="112" t="s">
        <v>1130</v>
      </c>
      <c r="M69" s="111" t="s">
        <v>63</v>
      </c>
      <c r="N69" s="113"/>
      <c r="O69" s="114">
        <v>85640</v>
      </c>
      <c r="P69" s="113"/>
      <c r="Q69" s="114">
        <v>85640</v>
      </c>
      <c r="R69" s="113"/>
      <c r="S69" s="112" t="s">
        <v>2108</v>
      </c>
    </row>
    <row r="70" spans="1:19" ht="64.5" customHeight="1">
      <c r="A70" s="707">
        <v>23</v>
      </c>
      <c r="B70" s="707">
        <v>6</v>
      </c>
      <c r="C70" s="707">
        <v>1</v>
      </c>
      <c r="D70" s="707">
        <v>3</v>
      </c>
      <c r="E70" s="502" t="s">
        <v>2484</v>
      </c>
      <c r="F70" s="502" t="s">
        <v>2485</v>
      </c>
      <c r="G70" s="710" t="s">
        <v>2486</v>
      </c>
      <c r="H70" s="707" t="s">
        <v>324</v>
      </c>
      <c r="I70" s="246" t="s">
        <v>267</v>
      </c>
      <c r="J70" s="246">
        <v>1</v>
      </c>
      <c r="K70" s="246" t="s">
        <v>157</v>
      </c>
      <c r="L70" s="625" t="s">
        <v>2487</v>
      </c>
      <c r="M70" s="707"/>
      <c r="N70" s="707" t="s">
        <v>63</v>
      </c>
      <c r="O70" s="707"/>
      <c r="P70" s="708">
        <v>62140</v>
      </c>
      <c r="Q70" s="707"/>
      <c r="R70" s="708">
        <v>62140</v>
      </c>
      <c r="S70" s="510" t="s">
        <v>2488</v>
      </c>
    </row>
    <row r="71" spans="1:19" ht="64.5" customHeight="1">
      <c r="A71" s="454"/>
      <c r="B71" s="454"/>
      <c r="C71" s="454"/>
      <c r="D71" s="454"/>
      <c r="E71" s="473"/>
      <c r="F71" s="473"/>
      <c r="G71" s="711"/>
      <c r="H71" s="454"/>
      <c r="I71" s="245" t="s">
        <v>2489</v>
      </c>
      <c r="J71" s="246" t="s">
        <v>2490</v>
      </c>
      <c r="K71" s="246" t="s">
        <v>787</v>
      </c>
      <c r="L71" s="473"/>
      <c r="M71" s="454"/>
      <c r="N71" s="454"/>
      <c r="O71" s="454"/>
      <c r="P71" s="506"/>
      <c r="Q71" s="454"/>
      <c r="R71" s="506"/>
      <c r="S71" s="509"/>
    </row>
    <row r="72" spans="1:19">
      <c r="A72" s="509">
        <v>24</v>
      </c>
      <c r="B72" s="509">
        <v>6</v>
      </c>
      <c r="C72" s="509">
        <v>1</v>
      </c>
      <c r="D72" s="509">
        <v>3</v>
      </c>
      <c r="E72" s="709" t="s">
        <v>2491</v>
      </c>
      <c r="F72" s="510" t="s">
        <v>2492</v>
      </c>
      <c r="G72" s="510" t="s">
        <v>2493</v>
      </c>
      <c r="H72" s="509" t="s">
        <v>324</v>
      </c>
      <c r="I72" s="245" t="s">
        <v>267</v>
      </c>
      <c r="J72" s="246">
        <v>1</v>
      </c>
      <c r="K72" s="246" t="s">
        <v>157</v>
      </c>
      <c r="L72" s="709" t="s">
        <v>2494</v>
      </c>
      <c r="M72" s="509"/>
      <c r="N72" s="509" t="s">
        <v>63</v>
      </c>
      <c r="O72" s="501"/>
      <c r="P72" s="505">
        <v>65000</v>
      </c>
      <c r="Q72" s="501"/>
      <c r="R72" s="524">
        <v>65000</v>
      </c>
      <c r="S72" s="509" t="s">
        <v>1070</v>
      </c>
    </row>
    <row r="73" spans="1:19" ht="30">
      <c r="A73" s="509"/>
      <c r="B73" s="509"/>
      <c r="C73" s="509"/>
      <c r="D73" s="509"/>
      <c r="E73" s="510"/>
      <c r="F73" s="510"/>
      <c r="G73" s="510"/>
      <c r="H73" s="509"/>
      <c r="I73" s="245" t="s">
        <v>2489</v>
      </c>
      <c r="J73" s="246">
        <v>32</v>
      </c>
      <c r="K73" s="246" t="s">
        <v>787</v>
      </c>
      <c r="L73" s="709"/>
      <c r="M73" s="509"/>
      <c r="N73" s="509"/>
      <c r="O73" s="471"/>
      <c r="P73" s="471"/>
      <c r="Q73" s="471"/>
      <c r="R73" s="509"/>
      <c r="S73" s="509"/>
    </row>
    <row r="74" spans="1:19">
      <c r="A74" s="509"/>
      <c r="B74" s="509"/>
      <c r="C74" s="509"/>
      <c r="D74" s="509"/>
      <c r="E74" s="510"/>
      <c r="F74" s="510"/>
      <c r="G74" s="510"/>
      <c r="H74" s="509" t="s">
        <v>235</v>
      </c>
      <c r="I74" s="245" t="s">
        <v>107</v>
      </c>
      <c r="J74" s="246">
        <v>5</v>
      </c>
      <c r="K74" s="246" t="s">
        <v>157</v>
      </c>
      <c r="L74" s="709"/>
      <c r="M74" s="509"/>
      <c r="N74" s="509"/>
      <c r="O74" s="471"/>
      <c r="P74" s="471"/>
      <c r="Q74" s="471"/>
      <c r="R74" s="509"/>
      <c r="S74" s="509"/>
    </row>
    <row r="75" spans="1:19" ht="30">
      <c r="A75" s="509"/>
      <c r="B75" s="509"/>
      <c r="C75" s="509"/>
      <c r="D75" s="509"/>
      <c r="E75" s="510"/>
      <c r="F75" s="510"/>
      <c r="G75" s="510"/>
      <c r="H75" s="509"/>
      <c r="I75" s="245" t="s">
        <v>108</v>
      </c>
      <c r="J75" s="246">
        <v>95</v>
      </c>
      <c r="K75" s="246" t="s">
        <v>787</v>
      </c>
      <c r="L75" s="709"/>
      <c r="M75" s="509"/>
      <c r="N75" s="509"/>
      <c r="O75" s="454"/>
      <c r="P75" s="454"/>
      <c r="Q75" s="454"/>
      <c r="R75" s="509"/>
      <c r="S75" s="509"/>
    </row>
    <row r="76" spans="1:19" ht="67.5" customHeight="1">
      <c r="A76" s="509">
        <v>25</v>
      </c>
      <c r="B76" s="509">
        <v>6</v>
      </c>
      <c r="C76" s="509">
        <v>1</v>
      </c>
      <c r="D76" s="509">
        <v>3</v>
      </c>
      <c r="E76" s="709" t="s">
        <v>2495</v>
      </c>
      <c r="F76" s="709" t="s">
        <v>2496</v>
      </c>
      <c r="G76" s="510" t="s">
        <v>2497</v>
      </c>
      <c r="H76" s="509" t="s">
        <v>324</v>
      </c>
      <c r="I76" s="245" t="s">
        <v>2243</v>
      </c>
      <c r="J76" s="246">
        <v>1</v>
      </c>
      <c r="K76" s="246" t="s">
        <v>157</v>
      </c>
      <c r="L76" s="709" t="s">
        <v>2498</v>
      </c>
      <c r="M76" s="509"/>
      <c r="N76" s="509" t="s">
        <v>63</v>
      </c>
      <c r="O76" s="501"/>
      <c r="P76" s="505">
        <v>67860</v>
      </c>
      <c r="Q76" s="501"/>
      <c r="R76" s="524">
        <v>67860</v>
      </c>
      <c r="S76" s="625" t="s">
        <v>1067</v>
      </c>
    </row>
    <row r="77" spans="1:19" ht="67.5" customHeight="1">
      <c r="A77" s="509"/>
      <c r="B77" s="509"/>
      <c r="C77" s="509"/>
      <c r="D77" s="509"/>
      <c r="E77" s="510"/>
      <c r="F77" s="510"/>
      <c r="G77" s="510"/>
      <c r="H77" s="509"/>
      <c r="I77" s="245" t="s">
        <v>2489</v>
      </c>
      <c r="J77" s="246" t="s">
        <v>2123</v>
      </c>
      <c r="K77" s="246" t="s">
        <v>787</v>
      </c>
      <c r="L77" s="510"/>
      <c r="M77" s="509"/>
      <c r="N77" s="509"/>
      <c r="O77" s="454"/>
      <c r="P77" s="454"/>
      <c r="Q77" s="454"/>
      <c r="R77" s="509"/>
      <c r="S77" s="454"/>
    </row>
    <row r="78" spans="1:19" ht="54.75" customHeight="1">
      <c r="A78" s="509">
        <v>26</v>
      </c>
      <c r="B78" s="509">
        <v>6</v>
      </c>
      <c r="C78" s="509">
        <v>5</v>
      </c>
      <c r="D78" s="509">
        <v>4</v>
      </c>
      <c r="E78" s="709" t="s">
        <v>2499</v>
      </c>
      <c r="F78" s="709" t="s">
        <v>2500</v>
      </c>
      <c r="G78" s="709" t="s">
        <v>2501</v>
      </c>
      <c r="H78" s="509" t="s">
        <v>125</v>
      </c>
      <c r="I78" s="245" t="s">
        <v>60</v>
      </c>
      <c r="J78" s="246">
        <v>1</v>
      </c>
      <c r="K78" s="246" t="s">
        <v>157</v>
      </c>
      <c r="L78" s="709" t="s">
        <v>2502</v>
      </c>
      <c r="M78" s="509"/>
      <c r="N78" s="509" t="s">
        <v>63</v>
      </c>
      <c r="O78" s="509"/>
      <c r="P78" s="524">
        <v>50000</v>
      </c>
      <c r="Q78" s="509"/>
      <c r="R78" s="712">
        <v>50000</v>
      </c>
      <c r="S78" s="709" t="s">
        <v>2503</v>
      </c>
    </row>
    <row r="79" spans="1:19" ht="54.75" customHeight="1">
      <c r="A79" s="509"/>
      <c r="B79" s="509"/>
      <c r="C79" s="509"/>
      <c r="D79" s="509"/>
      <c r="E79" s="510"/>
      <c r="F79" s="510"/>
      <c r="G79" s="510"/>
      <c r="H79" s="509"/>
      <c r="I79" s="245" t="s">
        <v>66</v>
      </c>
      <c r="J79" s="246">
        <v>50</v>
      </c>
      <c r="K79" s="246" t="s">
        <v>787</v>
      </c>
      <c r="L79" s="510"/>
      <c r="M79" s="509"/>
      <c r="N79" s="509"/>
      <c r="O79" s="509"/>
      <c r="P79" s="509"/>
      <c r="Q79" s="509"/>
      <c r="R79" s="509"/>
      <c r="S79" s="713"/>
    </row>
    <row r="80" spans="1:19" ht="42.75" customHeight="1">
      <c r="A80" s="509">
        <v>27</v>
      </c>
      <c r="B80" s="509">
        <v>6</v>
      </c>
      <c r="C80" s="509">
        <v>5</v>
      </c>
      <c r="D80" s="509">
        <v>4</v>
      </c>
      <c r="E80" s="709" t="s">
        <v>2504</v>
      </c>
      <c r="F80" s="510" t="s">
        <v>2505</v>
      </c>
      <c r="G80" s="709" t="s">
        <v>2506</v>
      </c>
      <c r="H80" s="509" t="s">
        <v>324</v>
      </c>
      <c r="I80" s="245" t="s">
        <v>496</v>
      </c>
      <c r="J80" s="246">
        <v>1</v>
      </c>
      <c r="K80" s="246" t="s">
        <v>157</v>
      </c>
      <c r="L80" s="709" t="s">
        <v>2562</v>
      </c>
      <c r="M80" s="509"/>
      <c r="N80" s="509" t="s">
        <v>63</v>
      </c>
      <c r="O80" s="501"/>
      <c r="P80" s="505">
        <v>100000</v>
      </c>
      <c r="Q80" s="501"/>
      <c r="R80" s="524">
        <v>100000</v>
      </c>
      <c r="S80" s="709" t="s">
        <v>1077</v>
      </c>
    </row>
    <row r="81" spans="1:19" ht="42.75" customHeight="1">
      <c r="A81" s="509"/>
      <c r="B81" s="509"/>
      <c r="C81" s="509"/>
      <c r="D81" s="509"/>
      <c r="E81" s="510"/>
      <c r="F81" s="510"/>
      <c r="G81" s="510"/>
      <c r="H81" s="509"/>
      <c r="I81" s="245" t="s">
        <v>2489</v>
      </c>
      <c r="J81" s="246">
        <v>35</v>
      </c>
      <c r="K81" s="246" t="s">
        <v>787</v>
      </c>
      <c r="L81" s="510"/>
      <c r="M81" s="509"/>
      <c r="N81" s="509"/>
      <c r="O81" s="454"/>
      <c r="P81" s="454"/>
      <c r="Q81" s="454"/>
      <c r="R81" s="509"/>
      <c r="S81" s="509"/>
    </row>
    <row r="82" spans="1:19">
      <c r="A82" s="509">
        <v>28</v>
      </c>
      <c r="B82" s="509">
        <v>1</v>
      </c>
      <c r="C82" s="509">
        <v>1</v>
      </c>
      <c r="D82" s="509">
        <v>6</v>
      </c>
      <c r="E82" s="709" t="s">
        <v>2507</v>
      </c>
      <c r="F82" s="709" t="s">
        <v>2508</v>
      </c>
      <c r="G82" s="709" t="s">
        <v>2509</v>
      </c>
      <c r="H82" s="509" t="s">
        <v>235</v>
      </c>
      <c r="I82" s="245" t="s">
        <v>107</v>
      </c>
      <c r="J82" s="246">
        <v>1</v>
      </c>
      <c r="K82" s="246" t="s">
        <v>157</v>
      </c>
      <c r="L82" s="709" t="s">
        <v>2510</v>
      </c>
      <c r="M82" s="509"/>
      <c r="N82" s="509" t="s">
        <v>63</v>
      </c>
      <c r="O82" s="501"/>
      <c r="P82" s="505">
        <v>40458.5</v>
      </c>
      <c r="Q82" s="501"/>
      <c r="R82" s="524">
        <v>40458.5</v>
      </c>
      <c r="S82" s="709" t="s">
        <v>1085</v>
      </c>
    </row>
    <row r="83" spans="1:19" ht="30">
      <c r="A83" s="509"/>
      <c r="B83" s="509"/>
      <c r="C83" s="509"/>
      <c r="D83" s="509"/>
      <c r="E83" s="510"/>
      <c r="F83" s="510"/>
      <c r="G83" s="510"/>
      <c r="H83" s="509"/>
      <c r="I83" s="245" t="s">
        <v>108</v>
      </c>
      <c r="J83" s="246">
        <v>150</v>
      </c>
      <c r="K83" s="246" t="s">
        <v>787</v>
      </c>
      <c r="L83" s="510"/>
      <c r="M83" s="509"/>
      <c r="N83" s="509"/>
      <c r="O83" s="471"/>
      <c r="P83" s="508"/>
      <c r="Q83" s="471"/>
      <c r="R83" s="509"/>
      <c r="S83" s="509"/>
    </row>
    <row r="84" spans="1:19">
      <c r="A84" s="509"/>
      <c r="B84" s="509"/>
      <c r="C84" s="509"/>
      <c r="D84" s="509"/>
      <c r="E84" s="510"/>
      <c r="F84" s="510"/>
      <c r="G84" s="510"/>
      <c r="H84" s="509" t="s">
        <v>141</v>
      </c>
      <c r="I84" s="245" t="s">
        <v>223</v>
      </c>
      <c r="J84" s="246">
        <v>1</v>
      </c>
      <c r="K84" s="246" t="s">
        <v>157</v>
      </c>
      <c r="L84" s="510"/>
      <c r="M84" s="509"/>
      <c r="N84" s="509"/>
      <c r="O84" s="471"/>
      <c r="P84" s="508"/>
      <c r="Q84" s="471"/>
      <c r="R84" s="509"/>
      <c r="S84" s="509"/>
    </row>
    <row r="85" spans="1:19" ht="30">
      <c r="A85" s="509"/>
      <c r="B85" s="509"/>
      <c r="C85" s="509"/>
      <c r="D85" s="509"/>
      <c r="E85" s="510"/>
      <c r="F85" s="510"/>
      <c r="G85" s="510"/>
      <c r="H85" s="509"/>
      <c r="I85" s="245" t="s">
        <v>1179</v>
      </c>
      <c r="J85" s="246">
        <v>150</v>
      </c>
      <c r="K85" s="246" t="s">
        <v>787</v>
      </c>
      <c r="L85" s="510"/>
      <c r="M85" s="509"/>
      <c r="N85" s="509"/>
      <c r="O85" s="454"/>
      <c r="P85" s="506"/>
      <c r="Q85" s="454"/>
      <c r="R85" s="509"/>
      <c r="S85" s="509"/>
    </row>
    <row r="86" spans="1:19" ht="57" customHeight="1">
      <c r="A86" s="509">
        <v>29</v>
      </c>
      <c r="B86" s="509">
        <v>6</v>
      </c>
      <c r="C86" s="509">
        <v>1</v>
      </c>
      <c r="D86" s="509">
        <v>6</v>
      </c>
      <c r="E86" s="709" t="s">
        <v>2511</v>
      </c>
      <c r="F86" s="709" t="s">
        <v>2512</v>
      </c>
      <c r="G86" s="709" t="s">
        <v>2513</v>
      </c>
      <c r="H86" s="509" t="s">
        <v>235</v>
      </c>
      <c r="I86" s="245" t="s">
        <v>107</v>
      </c>
      <c r="J86" s="246">
        <v>4</v>
      </c>
      <c r="K86" s="246" t="s">
        <v>157</v>
      </c>
      <c r="L86" s="510" t="s">
        <v>2514</v>
      </c>
      <c r="M86" s="509"/>
      <c r="N86" s="509" t="s">
        <v>63</v>
      </c>
      <c r="O86" s="509"/>
      <c r="P86" s="524">
        <v>13323.79</v>
      </c>
      <c r="Q86" s="509"/>
      <c r="R86" s="524">
        <v>13323.79</v>
      </c>
      <c r="S86" s="510" t="s">
        <v>1110</v>
      </c>
    </row>
    <row r="87" spans="1:19" ht="57" customHeight="1">
      <c r="A87" s="509"/>
      <c r="B87" s="509"/>
      <c r="C87" s="509"/>
      <c r="D87" s="509"/>
      <c r="E87" s="510"/>
      <c r="F87" s="510"/>
      <c r="G87" s="711"/>
      <c r="H87" s="509"/>
      <c r="I87" s="245" t="s">
        <v>108</v>
      </c>
      <c r="J87" s="246">
        <v>60</v>
      </c>
      <c r="K87" s="246" t="s">
        <v>787</v>
      </c>
      <c r="L87" s="510"/>
      <c r="M87" s="509"/>
      <c r="N87" s="509"/>
      <c r="O87" s="509"/>
      <c r="P87" s="509"/>
      <c r="Q87" s="509"/>
      <c r="R87" s="509"/>
      <c r="S87" s="509"/>
    </row>
    <row r="88" spans="1:19" ht="54" customHeight="1">
      <c r="A88" s="509">
        <v>30</v>
      </c>
      <c r="B88" s="509">
        <v>6</v>
      </c>
      <c r="C88" s="509">
        <v>1</v>
      </c>
      <c r="D88" s="509">
        <v>6</v>
      </c>
      <c r="E88" s="509" t="s">
        <v>2515</v>
      </c>
      <c r="F88" s="510" t="s">
        <v>2516</v>
      </c>
      <c r="G88" s="510" t="s">
        <v>2517</v>
      </c>
      <c r="H88" s="509" t="s">
        <v>324</v>
      </c>
      <c r="I88" s="245" t="s">
        <v>496</v>
      </c>
      <c r="J88" s="246">
        <v>1</v>
      </c>
      <c r="K88" s="246" t="s">
        <v>157</v>
      </c>
      <c r="L88" s="510" t="s">
        <v>2518</v>
      </c>
      <c r="M88" s="509"/>
      <c r="N88" s="509" t="s">
        <v>63</v>
      </c>
      <c r="O88" s="509"/>
      <c r="P88" s="524">
        <v>62500</v>
      </c>
      <c r="Q88" s="509"/>
      <c r="R88" s="524">
        <v>62500</v>
      </c>
      <c r="S88" s="510" t="s">
        <v>2519</v>
      </c>
    </row>
    <row r="89" spans="1:19" ht="54" customHeight="1">
      <c r="A89" s="509"/>
      <c r="B89" s="509"/>
      <c r="C89" s="509"/>
      <c r="D89" s="509"/>
      <c r="E89" s="509"/>
      <c r="F89" s="510"/>
      <c r="G89" s="510"/>
      <c r="H89" s="509"/>
      <c r="I89" s="245" t="s">
        <v>2489</v>
      </c>
      <c r="J89" s="246">
        <v>40</v>
      </c>
      <c r="K89" s="246" t="s">
        <v>787</v>
      </c>
      <c r="L89" s="510"/>
      <c r="M89" s="509"/>
      <c r="N89" s="509"/>
      <c r="O89" s="509"/>
      <c r="P89" s="509"/>
      <c r="Q89" s="509"/>
      <c r="R89" s="509"/>
      <c r="S89" s="509"/>
    </row>
    <row r="90" spans="1:19" ht="63" customHeight="1">
      <c r="A90" s="509">
        <v>31</v>
      </c>
      <c r="B90" s="509">
        <v>6</v>
      </c>
      <c r="C90" s="509">
        <v>1</v>
      </c>
      <c r="D90" s="509">
        <v>6</v>
      </c>
      <c r="E90" s="510" t="s">
        <v>2520</v>
      </c>
      <c r="F90" s="510" t="s">
        <v>2521</v>
      </c>
      <c r="G90" s="510" t="s">
        <v>2522</v>
      </c>
      <c r="H90" s="509" t="s">
        <v>235</v>
      </c>
      <c r="I90" s="245" t="s">
        <v>107</v>
      </c>
      <c r="J90" s="246">
        <v>5</v>
      </c>
      <c r="K90" s="246" t="s">
        <v>157</v>
      </c>
      <c r="L90" s="510" t="s">
        <v>2523</v>
      </c>
      <c r="M90" s="509"/>
      <c r="N90" s="509" t="s">
        <v>63</v>
      </c>
      <c r="O90" s="509"/>
      <c r="P90" s="524">
        <v>27235.4</v>
      </c>
      <c r="Q90" s="524"/>
      <c r="R90" s="524">
        <v>27235.4</v>
      </c>
      <c r="S90" s="510" t="s">
        <v>1127</v>
      </c>
    </row>
    <row r="91" spans="1:19" ht="63" customHeight="1">
      <c r="A91" s="509"/>
      <c r="B91" s="509"/>
      <c r="C91" s="509"/>
      <c r="D91" s="509"/>
      <c r="E91" s="509"/>
      <c r="F91" s="609"/>
      <c r="G91" s="609"/>
      <c r="H91" s="509"/>
      <c r="I91" s="245" t="s">
        <v>108</v>
      </c>
      <c r="J91" s="246">
        <v>50</v>
      </c>
      <c r="K91" s="246" t="s">
        <v>787</v>
      </c>
      <c r="L91" s="510"/>
      <c r="M91" s="509"/>
      <c r="N91" s="509"/>
      <c r="O91" s="509"/>
      <c r="P91" s="524"/>
      <c r="Q91" s="524"/>
      <c r="R91" s="524"/>
      <c r="S91" s="509"/>
    </row>
    <row r="92" spans="1:19" ht="63" customHeight="1">
      <c r="A92" s="509"/>
      <c r="B92" s="509"/>
      <c r="C92" s="509"/>
      <c r="D92" s="509"/>
      <c r="E92" s="509"/>
      <c r="F92" s="609"/>
      <c r="G92" s="609"/>
      <c r="H92" s="509" t="s">
        <v>125</v>
      </c>
      <c r="I92" s="245" t="s">
        <v>60</v>
      </c>
      <c r="J92" s="246">
        <v>1</v>
      </c>
      <c r="K92" s="246" t="s">
        <v>157</v>
      </c>
      <c r="L92" s="510"/>
      <c r="M92" s="509"/>
      <c r="N92" s="509"/>
      <c r="O92" s="509"/>
      <c r="P92" s="524"/>
      <c r="Q92" s="524"/>
      <c r="R92" s="524"/>
      <c r="S92" s="509"/>
    </row>
    <row r="93" spans="1:19" ht="63" customHeight="1">
      <c r="A93" s="509"/>
      <c r="B93" s="509"/>
      <c r="C93" s="509"/>
      <c r="D93" s="509"/>
      <c r="E93" s="509"/>
      <c r="F93" s="609"/>
      <c r="G93" s="609"/>
      <c r="H93" s="509"/>
      <c r="I93" s="245" t="s">
        <v>66</v>
      </c>
      <c r="J93" s="246">
        <v>50</v>
      </c>
      <c r="K93" s="246" t="s">
        <v>787</v>
      </c>
      <c r="L93" s="510"/>
      <c r="M93" s="509"/>
      <c r="N93" s="509"/>
      <c r="O93" s="509"/>
      <c r="P93" s="524"/>
      <c r="Q93" s="524"/>
      <c r="R93" s="524"/>
      <c r="S93" s="509"/>
    </row>
    <row r="94" spans="1:19" ht="74.25" customHeight="1">
      <c r="A94" s="509">
        <v>32</v>
      </c>
      <c r="B94" s="509">
        <v>6</v>
      </c>
      <c r="C94" s="509">
        <v>1</v>
      </c>
      <c r="D94" s="509">
        <v>6</v>
      </c>
      <c r="E94" s="510" t="s">
        <v>2524</v>
      </c>
      <c r="F94" s="510" t="s">
        <v>2525</v>
      </c>
      <c r="G94" s="510" t="s">
        <v>2848</v>
      </c>
      <c r="H94" s="509" t="s">
        <v>152</v>
      </c>
      <c r="I94" s="245" t="s">
        <v>107</v>
      </c>
      <c r="J94" s="246">
        <v>1</v>
      </c>
      <c r="K94" s="246" t="s">
        <v>157</v>
      </c>
      <c r="L94" s="510" t="s">
        <v>2526</v>
      </c>
      <c r="M94" s="509"/>
      <c r="N94" s="509" t="s">
        <v>63</v>
      </c>
      <c r="O94" s="509"/>
      <c r="P94" s="524">
        <v>23098</v>
      </c>
      <c r="Q94" s="524"/>
      <c r="R94" s="524">
        <v>23098</v>
      </c>
      <c r="S94" s="509" t="s">
        <v>2527</v>
      </c>
    </row>
    <row r="95" spans="1:19" ht="74.25" customHeight="1">
      <c r="A95" s="509"/>
      <c r="B95" s="509"/>
      <c r="C95" s="509"/>
      <c r="D95" s="509"/>
      <c r="E95" s="509"/>
      <c r="F95" s="510"/>
      <c r="G95" s="510"/>
      <c r="H95" s="509"/>
      <c r="I95" s="245" t="s">
        <v>108</v>
      </c>
      <c r="J95" s="246">
        <v>30</v>
      </c>
      <c r="K95" s="246" t="s">
        <v>787</v>
      </c>
      <c r="L95" s="510"/>
      <c r="M95" s="509"/>
      <c r="N95" s="509"/>
      <c r="O95" s="509"/>
      <c r="P95" s="509"/>
      <c r="Q95" s="509"/>
      <c r="R95" s="509"/>
      <c r="S95" s="509"/>
    </row>
    <row r="96" spans="1:19" ht="60.75" customHeight="1">
      <c r="A96" s="509">
        <v>33</v>
      </c>
      <c r="B96" s="509">
        <v>1</v>
      </c>
      <c r="C96" s="509">
        <v>1</v>
      </c>
      <c r="D96" s="509">
        <v>6</v>
      </c>
      <c r="E96" s="510" t="s">
        <v>2528</v>
      </c>
      <c r="F96" s="510" t="s">
        <v>2563</v>
      </c>
      <c r="G96" s="510" t="s">
        <v>2529</v>
      </c>
      <c r="H96" s="509" t="s">
        <v>125</v>
      </c>
      <c r="I96" s="245" t="s">
        <v>60</v>
      </c>
      <c r="J96" s="246">
        <v>1</v>
      </c>
      <c r="K96" s="246" t="s">
        <v>157</v>
      </c>
      <c r="L96" s="510" t="s">
        <v>2530</v>
      </c>
      <c r="M96" s="509"/>
      <c r="N96" s="509" t="s">
        <v>63</v>
      </c>
      <c r="O96" s="509"/>
      <c r="P96" s="524">
        <v>30000</v>
      </c>
      <c r="Q96" s="524"/>
      <c r="R96" s="524">
        <v>30000</v>
      </c>
      <c r="S96" s="510" t="s">
        <v>2531</v>
      </c>
    </row>
    <row r="97" spans="1:19" ht="60.75" customHeight="1">
      <c r="A97" s="509"/>
      <c r="B97" s="509"/>
      <c r="C97" s="509"/>
      <c r="D97" s="509"/>
      <c r="E97" s="509"/>
      <c r="F97" s="510"/>
      <c r="G97" s="510"/>
      <c r="H97" s="509"/>
      <c r="I97" s="245" t="s">
        <v>66</v>
      </c>
      <c r="J97" s="246">
        <v>50</v>
      </c>
      <c r="K97" s="246" t="s">
        <v>787</v>
      </c>
      <c r="L97" s="510"/>
      <c r="M97" s="509"/>
      <c r="N97" s="509"/>
      <c r="O97" s="509"/>
      <c r="P97" s="509"/>
      <c r="Q97" s="509"/>
      <c r="R97" s="509"/>
      <c r="S97" s="509"/>
    </row>
    <row r="98" spans="1:19" ht="68.25" customHeight="1">
      <c r="A98" s="509">
        <v>34</v>
      </c>
      <c r="B98" s="509">
        <v>4</v>
      </c>
      <c r="C98" s="509">
        <v>1</v>
      </c>
      <c r="D98" s="509">
        <v>6</v>
      </c>
      <c r="E98" s="510" t="s">
        <v>2532</v>
      </c>
      <c r="F98" s="510" t="s">
        <v>2533</v>
      </c>
      <c r="G98" s="714" t="s">
        <v>2151</v>
      </c>
      <c r="H98" s="509" t="s">
        <v>141</v>
      </c>
      <c r="I98" s="245" t="s">
        <v>223</v>
      </c>
      <c r="J98" s="246">
        <v>1</v>
      </c>
      <c r="K98" s="246" t="s">
        <v>157</v>
      </c>
      <c r="L98" s="510" t="s">
        <v>2534</v>
      </c>
      <c r="M98" s="509"/>
      <c r="N98" s="509" t="s">
        <v>63</v>
      </c>
      <c r="O98" s="509"/>
      <c r="P98" s="524">
        <v>7950</v>
      </c>
      <c r="Q98" s="524"/>
      <c r="R98" s="524">
        <v>7950</v>
      </c>
      <c r="S98" s="509" t="s">
        <v>1089</v>
      </c>
    </row>
    <row r="99" spans="1:19" ht="68.25" customHeight="1">
      <c r="A99" s="509"/>
      <c r="B99" s="509"/>
      <c r="C99" s="509"/>
      <c r="D99" s="509"/>
      <c r="E99" s="509"/>
      <c r="F99" s="510"/>
      <c r="G99" s="715"/>
      <c r="H99" s="509"/>
      <c r="I99" s="245" t="s">
        <v>518</v>
      </c>
      <c r="J99" s="246">
        <v>30</v>
      </c>
      <c r="K99" s="246" t="s">
        <v>787</v>
      </c>
      <c r="L99" s="510"/>
      <c r="M99" s="509"/>
      <c r="N99" s="509"/>
      <c r="O99" s="509"/>
      <c r="P99" s="509"/>
      <c r="Q99" s="509"/>
      <c r="R99" s="509"/>
      <c r="S99" s="509"/>
    </row>
    <row r="100" spans="1:19" ht="78" customHeight="1">
      <c r="A100" s="509">
        <v>35</v>
      </c>
      <c r="B100" s="509">
        <v>3</v>
      </c>
      <c r="C100" s="509">
        <v>1</v>
      </c>
      <c r="D100" s="509">
        <v>6</v>
      </c>
      <c r="E100" s="510" t="s">
        <v>2535</v>
      </c>
      <c r="F100" s="510" t="s">
        <v>2536</v>
      </c>
      <c r="G100" s="510" t="s">
        <v>2537</v>
      </c>
      <c r="H100" s="509" t="s">
        <v>235</v>
      </c>
      <c r="I100" s="245" t="s">
        <v>107</v>
      </c>
      <c r="J100" s="246">
        <v>1</v>
      </c>
      <c r="K100" s="246" t="s">
        <v>157</v>
      </c>
      <c r="L100" s="510" t="s">
        <v>2538</v>
      </c>
      <c r="M100" s="509"/>
      <c r="N100" s="509" t="s">
        <v>63</v>
      </c>
      <c r="O100" s="509"/>
      <c r="P100" s="524">
        <v>38000</v>
      </c>
      <c r="Q100" s="524"/>
      <c r="R100" s="524">
        <v>38000</v>
      </c>
      <c r="S100" s="510" t="s">
        <v>2539</v>
      </c>
    </row>
    <row r="101" spans="1:19" ht="78" customHeight="1">
      <c r="A101" s="509"/>
      <c r="B101" s="509"/>
      <c r="C101" s="509"/>
      <c r="D101" s="509"/>
      <c r="E101" s="509"/>
      <c r="F101" s="510"/>
      <c r="G101" s="609"/>
      <c r="H101" s="509"/>
      <c r="I101" s="245" t="s">
        <v>108</v>
      </c>
      <c r="J101" s="246">
        <v>25</v>
      </c>
      <c r="K101" s="246" t="s">
        <v>787</v>
      </c>
      <c r="L101" s="510"/>
      <c r="M101" s="509"/>
      <c r="N101" s="509"/>
      <c r="O101" s="509"/>
      <c r="P101" s="509"/>
      <c r="Q101" s="509"/>
      <c r="R101" s="509"/>
      <c r="S101" s="509"/>
    </row>
    <row r="102" spans="1:19" ht="64.5" customHeight="1">
      <c r="A102" s="509">
        <v>36</v>
      </c>
      <c r="B102" s="509">
        <v>3</v>
      </c>
      <c r="C102" s="509">
        <v>1</v>
      </c>
      <c r="D102" s="509">
        <v>6</v>
      </c>
      <c r="E102" s="510" t="s">
        <v>2540</v>
      </c>
      <c r="F102" s="510" t="s">
        <v>2541</v>
      </c>
      <c r="G102" s="510" t="s">
        <v>2542</v>
      </c>
      <c r="H102" s="509" t="s">
        <v>324</v>
      </c>
      <c r="I102" s="245" t="s">
        <v>267</v>
      </c>
      <c r="J102" s="246">
        <v>1</v>
      </c>
      <c r="K102" s="246" t="s">
        <v>157</v>
      </c>
      <c r="L102" s="510" t="s">
        <v>2564</v>
      </c>
      <c r="M102" s="509"/>
      <c r="N102" s="509" t="s">
        <v>63</v>
      </c>
      <c r="O102" s="509"/>
      <c r="P102" s="524">
        <v>42262.75</v>
      </c>
      <c r="Q102" s="524"/>
      <c r="R102" s="524">
        <v>42262.75</v>
      </c>
      <c r="S102" s="509" t="s">
        <v>1089</v>
      </c>
    </row>
    <row r="103" spans="1:19" ht="64.5" customHeight="1">
      <c r="A103" s="509"/>
      <c r="B103" s="509"/>
      <c r="C103" s="509"/>
      <c r="D103" s="509"/>
      <c r="E103" s="509"/>
      <c r="F103" s="510"/>
      <c r="G103" s="510"/>
      <c r="H103" s="509"/>
      <c r="I103" s="245" t="s">
        <v>2489</v>
      </c>
      <c r="J103" s="246">
        <v>45</v>
      </c>
      <c r="K103" s="246" t="s">
        <v>787</v>
      </c>
      <c r="L103" s="510"/>
      <c r="M103" s="509"/>
      <c r="N103" s="509"/>
      <c r="O103" s="509"/>
      <c r="P103" s="509"/>
      <c r="Q103" s="509"/>
      <c r="R103" s="509"/>
      <c r="S103" s="501"/>
    </row>
    <row r="104" spans="1:19">
      <c r="A104" s="509">
        <v>37</v>
      </c>
      <c r="B104" s="509">
        <v>1</v>
      </c>
      <c r="C104" s="509">
        <v>1</v>
      </c>
      <c r="D104" s="509">
        <v>6</v>
      </c>
      <c r="E104" s="510" t="s">
        <v>2543</v>
      </c>
      <c r="F104" s="510" t="s">
        <v>2544</v>
      </c>
      <c r="G104" s="510" t="s">
        <v>2545</v>
      </c>
      <c r="H104" s="501" t="s">
        <v>235</v>
      </c>
      <c r="I104" s="245" t="s">
        <v>107</v>
      </c>
      <c r="J104" s="246">
        <v>1</v>
      </c>
      <c r="K104" s="246" t="s">
        <v>157</v>
      </c>
      <c r="L104" s="510" t="s">
        <v>2546</v>
      </c>
      <c r="M104" s="509"/>
      <c r="N104" s="509" t="s">
        <v>63</v>
      </c>
      <c r="O104" s="501"/>
      <c r="P104" s="505">
        <v>38126.870000000003</v>
      </c>
      <c r="Q104" s="505"/>
      <c r="R104" s="524">
        <v>38126.870000000003</v>
      </c>
      <c r="S104" s="510" t="s">
        <v>1092</v>
      </c>
    </row>
    <row r="105" spans="1:19" ht="30">
      <c r="A105" s="509"/>
      <c r="B105" s="509"/>
      <c r="C105" s="509"/>
      <c r="D105" s="509"/>
      <c r="E105" s="509"/>
      <c r="F105" s="509"/>
      <c r="G105" s="510"/>
      <c r="H105" s="454"/>
      <c r="I105" s="245" t="s">
        <v>108</v>
      </c>
      <c r="J105" s="246">
        <v>200</v>
      </c>
      <c r="K105" s="246" t="s">
        <v>787</v>
      </c>
      <c r="L105" s="510"/>
      <c r="M105" s="509"/>
      <c r="N105" s="509"/>
      <c r="O105" s="471"/>
      <c r="P105" s="508"/>
      <c r="Q105" s="508"/>
      <c r="R105" s="524"/>
      <c r="S105" s="509"/>
    </row>
    <row r="106" spans="1:19">
      <c r="A106" s="509"/>
      <c r="B106" s="509"/>
      <c r="C106" s="509"/>
      <c r="D106" s="509"/>
      <c r="E106" s="509"/>
      <c r="F106" s="509"/>
      <c r="G106" s="510"/>
      <c r="H106" s="501" t="s">
        <v>141</v>
      </c>
      <c r="I106" s="245" t="s">
        <v>223</v>
      </c>
      <c r="J106" s="246">
        <v>2</v>
      </c>
      <c r="K106" s="246" t="s">
        <v>157</v>
      </c>
      <c r="L106" s="510"/>
      <c r="M106" s="509"/>
      <c r="N106" s="509"/>
      <c r="O106" s="471"/>
      <c r="P106" s="508"/>
      <c r="Q106" s="508"/>
      <c r="R106" s="524"/>
      <c r="S106" s="509"/>
    </row>
    <row r="107" spans="1:19" ht="30">
      <c r="A107" s="509"/>
      <c r="B107" s="509"/>
      <c r="C107" s="509"/>
      <c r="D107" s="509"/>
      <c r="E107" s="509"/>
      <c r="F107" s="509"/>
      <c r="G107" s="510"/>
      <c r="H107" s="454"/>
      <c r="I107" s="245" t="s">
        <v>518</v>
      </c>
      <c r="J107" s="246">
        <v>29</v>
      </c>
      <c r="K107" s="246" t="s">
        <v>787</v>
      </c>
      <c r="L107" s="510"/>
      <c r="M107" s="509"/>
      <c r="N107" s="509"/>
      <c r="O107" s="454"/>
      <c r="P107" s="506"/>
      <c r="Q107" s="506"/>
      <c r="R107" s="524"/>
      <c r="S107" s="509"/>
    </row>
    <row r="108" spans="1:19" ht="72" customHeight="1">
      <c r="A108" s="509">
        <v>38</v>
      </c>
      <c r="B108" s="509">
        <v>6</v>
      </c>
      <c r="C108" s="509">
        <v>1</v>
      </c>
      <c r="D108" s="509">
        <v>6</v>
      </c>
      <c r="E108" s="510" t="s">
        <v>2547</v>
      </c>
      <c r="F108" s="510" t="s">
        <v>2548</v>
      </c>
      <c r="G108" s="510" t="s">
        <v>2549</v>
      </c>
      <c r="H108" s="509" t="s">
        <v>2550</v>
      </c>
      <c r="I108" s="246" t="s">
        <v>603</v>
      </c>
      <c r="J108" s="246">
        <v>1</v>
      </c>
      <c r="K108" s="246" t="s">
        <v>157</v>
      </c>
      <c r="L108" s="510" t="s">
        <v>2551</v>
      </c>
      <c r="M108" s="509"/>
      <c r="N108" s="509" t="s">
        <v>63</v>
      </c>
      <c r="O108" s="509"/>
      <c r="P108" s="524">
        <v>21060</v>
      </c>
      <c r="Q108" s="524"/>
      <c r="R108" s="524">
        <v>21060</v>
      </c>
      <c r="S108" s="509" t="s">
        <v>2552</v>
      </c>
    </row>
    <row r="109" spans="1:19" ht="72" customHeight="1">
      <c r="A109" s="509"/>
      <c r="B109" s="509"/>
      <c r="C109" s="509"/>
      <c r="D109" s="509"/>
      <c r="E109" s="509"/>
      <c r="F109" s="510"/>
      <c r="G109" s="609"/>
      <c r="H109" s="509"/>
      <c r="I109" s="245" t="s">
        <v>2849</v>
      </c>
      <c r="J109" s="246">
        <v>100</v>
      </c>
      <c r="K109" s="246" t="s">
        <v>787</v>
      </c>
      <c r="L109" s="510"/>
      <c r="M109" s="509"/>
      <c r="N109" s="509"/>
      <c r="O109" s="509"/>
      <c r="P109" s="509"/>
      <c r="Q109" s="509"/>
      <c r="R109" s="509"/>
      <c r="S109" s="509"/>
    </row>
    <row r="110" spans="1:19" ht="72" customHeight="1">
      <c r="A110" s="509"/>
      <c r="B110" s="509"/>
      <c r="C110" s="509"/>
      <c r="D110" s="509"/>
      <c r="E110" s="509"/>
      <c r="F110" s="510"/>
      <c r="G110" s="609"/>
      <c r="H110" s="509" t="s">
        <v>324</v>
      </c>
      <c r="I110" s="245" t="s">
        <v>267</v>
      </c>
      <c r="J110" s="246">
        <v>1</v>
      </c>
      <c r="K110" s="246" t="s">
        <v>157</v>
      </c>
      <c r="L110" s="510"/>
      <c r="M110" s="509"/>
      <c r="N110" s="509"/>
      <c r="O110" s="509"/>
      <c r="P110" s="509"/>
      <c r="Q110" s="509"/>
      <c r="R110" s="509"/>
      <c r="S110" s="509"/>
    </row>
    <row r="111" spans="1:19" ht="72" customHeight="1">
      <c r="A111" s="509"/>
      <c r="B111" s="509"/>
      <c r="C111" s="509"/>
      <c r="D111" s="509"/>
      <c r="E111" s="509"/>
      <c r="F111" s="510"/>
      <c r="G111" s="609"/>
      <c r="H111" s="509"/>
      <c r="I111" s="245" t="s">
        <v>2489</v>
      </c>
      <c r="J111" s="246">
        <v>14</v>
      </c>
      <c r="K111" s="246" t="s">
        <v>787</v>
      </c>
      <c r="L111" s="510"/>
      <c r="M111" s="509"/>
      <c r="N111" s="509"/>
      <c r="O111" s="509"/>
      <c r="P111" s="509"/>
      <c r="Q111" s="509"/>
      <c r="R111" s="509"/>
      <c r="S111" s="509"/>
    </row>
    <row r="112" spans="1:19" ht="66" customHeight="1">
      <c r="A112" s="509">
        <v>39</v>
      </c>
      <c r="B112" s="509">
        <v>5</v>
      </c>
      <c r="C112" s="509">
        <v>1</v>
      </c>
      <c r="D112" s="509">
        <v>6</v>
      </c>
      <c r="E112" s="510" t="s">
        <v>2553</v>
      </c>
      <c r="F112" s="510" t="s">
        <v>2554</v>
      </c>
      <c r="G112" s="510" t="s">
        <v>2555</v>
      </c>
      <c r="H112" s="509" t="s">
        <v>324</v>
      </c>
      <c r="I112" s="245" t="s">
        <v>267</v>
      </c>
      <c r="J112" s="246">
        <v>1</v>
      </c>
      <c r="K112" s="246" t="s">
        <v>157</v>
      </c>
      <c r="L112" s="510" t="s">
        <v>2556</v>
      </c>
      <c r="M112" s="509"/>
      <c r="N112" s="509" t="s">
        <v>63</v>
      </c>
      <c r="O112" s="509"/>
      <c r="P112" s="524">
        <v>45000</v>
      </c>
      <c r="Q112" s="509"/>
      <c r="R112" s="524">
        <v>45000</v>
      </c>
      <c r="S112" s="510" t="s">
        <v>2557</v>
      </c>
    </row>
    <row r="113" spans="1:19" ht="66" customHeight="1">
      <c r="A113" s="509"/>
      <c r="B113" s="509"/>
      <c r="C113" s="509"/>
      <c r="D113" s="509"/>
      <c r="E113" s="510"/>
      <c r="F113" s="510"/>
      <c r="G113" s="711"/>
      <c r="H113" s="509"/>
      <c r="I113" s="245" t="s">
        <v>2489</v>
      </c>
      <c r="J113" s="246">
        <v>20</v>
      </c>
      <c r="K113" s="246" t="s">
        <v>787</v>
      </c>
      <c r="L113" s="510"/>
      <c r="M113" s="509"/>
      <c r="N113" s="509"/>
      <c r="O113" s="509"/>
      <c r="P113" s="509"/>
      <c r="Q113" s="509"/>
      <c r="R113" s="509"/>
      <c r="S113" s="509"/>
    </row>
    <row r="114" spans="1:19" ht="72.75" customHeight="1">
      <c r="A114" s="509">
        <v>40</v>
      </c>
      <c r="B114" s="509">
        <v>6</v>
      </c>
      <c r="C114" s="509">
        <v>1</v>
      </c>
      <c r="D114" s="509">
        <v>6</v>
      </c>
      <c r="E114" s="510" t="s">
        <v>2558</v>
      </c>
      <c r="F114" s="510" t="s">
        <v>2559</v>
      </c>
      <c r="G114" s="510" t="s">
        <v>2560</v>
      </c>
      <c r="H114" s="509" t="s">
        <v>235</v>
      </c>
      <c r="I114" s="245" t="s">
        <v>107</v>
      </c>
      <c r="J114" s="246">
        <v>5</v>
      </c>
      <c r="K114" s="246" t="s">
        <v>157</v>
      </c>
      <c r="L114" s="510" t="s">
        <v>2561</v>
      </c>
      <c r="M114" s="509"/>
      <c r="N114" s="509" t="s">
        <v>63</v>
      </c>
      <c r="O114" s="509"/>
      <c r="P114" s="524">
        <v>25500</v>
      </c>
      <c r="Q114" s="509"/>
      <c r="R114" s="524">
        <v>25500</v>
      </c>
      <c r="S114" s="510" t="s">
        <v>1113</v>
      </c>
    </row>
    <row r="115" spans="1:19" ht="72.75" customHeight="1">
      <c r="A115" s="716"/>
      <c r="B115" s="716"/>
      <c r="C115" s="716"/>
      <c r="D115" s="716"/>
      <c r="E115" s="716"/>
      <c r="F115" s="716"/>
      <c r="G115" s="716"/>
      <c r="H115" s="509"/>
      <c r="I115" s="245" t="s">
        <v>108</v>
      </c>
      <c r="J115" s="246">
        <v>60</v>
      </c>
      <c r="K115" s="246" t="s">
        <v>787</v>
      </c>
      <c r="L115" s="716"/>
      <c r="M115" s="716"/>
      <c r="N115" s="509"/>
      <c r="O115" s="509"/>
      <c r="P115" s="509"/>
      <c r="Q115" s="509"/>
      <c r="R115" s="509"/>
      <c r="S115" s="509"/>
    </row>
    <row r="116" spans="1:19" ht="72.75" customHeight="1">
      <c r="A116" s="716"/>
      <c r="B116" s="716"/>
      <c r="C116" s="716"/>
      <c r="D116" s="716"/>
      <c r="E116" s="716"/>
      <c r="F116" s="716"/>
      <c r="G116" s="716"/>
      <c r="H116" s="509" t="s">
        <v>141</v>
      </c>
      <c r="I116" s="245" t="s">
        <v>223</v>
      </c>
      <c r="J116" s="246">
        <v>1</v>
      </c>
      <c r="K116" s="246" t="s">
        <v>157</v>
      </c>
      <c r="L116" s="716"/>
      <c r="M116" s="716"/>
      <c r="N116" s="509"/>
      <c r="O116" s="509"/>
      <c r="P116" s="509"/>
      <c r="Q116" s="509"/>
      <c r="R116" s="509"/>
      <c r="S116" s="509"/>
    </row>
    <row r="117" spans="1:19" ht="72.75" customHeight="1">
      <c r="A117" s="716"/>
      <c r="B117" s="716"/>
      <c r="C117" s="716"/>
      <c r="D117" s="716"/>
      <c r="E117" s="716"/>
      <c r="F117" s="716"/>
      <c r="G117" s="716"/>
      <c r="H117" s="509"/>
      <c r="I117" s="247" t="s">
        <v>518</v>
      </c>
      <c r="J117" s="246">
        <v>20</v>
      </c>
      <c r="K117" s="246" t="s">
        <v>787</v>
      </c>
      <c r="L117" s="716"/>
      <c r="M117" s="716"/>
      <c r="N117" s="509"/>
      <c r="O117" s="509"/>
      <c r="P117" s="509"/>
      <c r="Q117" s="509"/>
      <c r="R117" s="509"/>
      <c r="S117" s="509"/>
    </row>
    <row r="118" spans="1:19" ht="93" customHeight="1">
      <c r="A118" s="398">
        <v>41</v>
      </c>
      <c r="B118" s="398">
        <v>6</v>
      </c>
      <c r="C118" s="398">
        <v>1</v>
      </c>
      <c r="D118" s="398">
        <v>6</v>
      </c>
      <c r="E118" s="379" t="s">
        <v>3575</v>
      </c>
      <c r="F118" s="379" t="s">
        <v>3576</v>
      </c>
      <c r="G118" s="379" t="s">
        <v>3577</v>
      </c>
      <c r="H118" s="398" t="s">
        <v>235</v>
      </c>
      <c r="I118" s="340" t="s">
        <v>107</v>
      </c>
      <c r="J118" s="341">
        <v>9</v>
      </c>
      <c r="K118" s="341" t="s">
        <v>157</v>
      </c>
      <c r="L118" s="379" t="s">
        <v>3578</v>
      </c>
      <c r="M118" s="398"/>
      <c r="N118" s="398" t="s">
        <v>63</v>
      </c>
      <c r="O118" s="398"/>
      <c r="P118" s="599">
        <v>49752</v>
      </c>
      <c r="Q118" s="398"/>
      <c r="R118" s="599">
        <v>40384</v>
      </c>
      <c r="S118" s="379" t="s">
        <v>3579</v>
      </c>
    </row>
    <row r="119" spans="1:19" ht="93" customHeight="1">
      <c r="A119" s="550"/>
      <c r="B119" s="550"/>
      <c r="C119" s="550"/>
      <c r="D119" s="550"/>
      <c r="E119" s="550"/>
      <c r="F119" s="550"/>
      <c r="G119" s="550"/>
      <c r="H119" s="398"/>
      <c r="I119" s="340" t="s">
        <v>108</v>
      </c>
      <c r="J119" s="341">
        <v>135</v>
      </c>
      <c r="K119" s="341" t="s">
        <v>787</v>
      </c>
      <c r="L119" s="550"/>
      <c r="M119" s="550"/>
      <c r="N119" s="398"/>
      <c r="O119" s="398"/>
      <c r="P119" s="398"/>
      <c r="Q119" s="398"/>
      <c r="R119" s="398"/>
      <c r="S119" s="398"/>
    </row>
    <row r="121" spans="1:19">
      <c r="N121" s="702"/>
      <c r="O121" s="705" t="s">
        <v>419</v>
      </c>
      <c r="P121" s="705"/>
      <c r="Q121" s="705"/>
    </row>
    <row r="122" spans="1:19">
      <c r="N122" s="703"/>
      <c r="O122" s="705" t="s">
        <v>123</v>
      </c>
      <c r="P122" s="705" t="s">
        <v>1</v>
      </c>
      <c r="Q122" s="705"/>
    </row>
    <row r="123" spans="1:19">
      <c r="N123" s="704"/>
      <c r="O123" s="705"/>
      <c r="P123" s="116">
        <v>2022</v>
      </c>
      <c r="Q123" s="116">
        <v>2023</v>
      </c>
    </row>
    <row r="124" spans="1:19">
      <c r="N124" s="162" t="s">
        <v>3462</v>
      </c>
      <c r="O124" s="4">
        <v>41</v>
      </c>
      <c r="P124" s="117">
        <f>Q6+Q8+Q14+Q12+Q16+Q18+Q24+Q30+Q38+Q40+Q32+Q44+Q50+Q56+Q60+Q58+Q62+Q69+Q46+Q42+Q26+Q20</f>
        <v>999497.77</v>
      </c>
      <c r="Q124" s="163">
        <f>R114+R112+R108+R102+R104+R100+R98+R96+R94+R90+R88+R86+R82+R80+R78+R76+R72+R70+R118</f>
        <v>799899.31</v>
      </c>
    </row>
    <row r="130" spans="12:13" ht="15.75">
      <c r="L130" s="118"/>
    </row>
    <row r="131" spans="12:13" ht="15.75">
      <c r="L131" s="118"/>
    </row>
    <row r="132" spans="12:13" ht="15.75">
      <c r="L132" s="706"/>
      <c r="M132" s="706"/>
    </row>
    <row r="133" spans="12:13" ht="15.75">
      <c r="L133" s="118"/>
    </row>
    <row r="134" spans="12:13" ht="15.75">
      <c r="L134" s="118"/>
    </row>
  </sheetData>
  <mergeCells count="675">
    <mergeCell ref="M118:M119"/>
    <mergeCell ref="N118:N119"/>
    <mergeCell ref="O118:O119"/>
    <mergeCell ref="P118:P119"/>
    <mergeCell ref="Q118:Q119"/>
    <mergeCell ref="R118:R119"/>
    <mergeCell ref="S118:S119"/>
    <mergeCell ref="A118:A119"/>
    <mergeCell ref="B118:B119"/>
    <mergeCell ref="C118:C119"/>
    <mergeCell ref="D118:D119"/>
    <mergeCell ref="E118:E119"/>
    <mergeCell ref="F118:F119"/>
    <mergeCell ref="G118:G119"/>
    <mergeCell ref="H118:H119"/>
    <mergeCell ref="L118:L119"/>
    <mergeCell ref="A114:A117"/>
    <mergeCell ref="B114:B117"/>
    <mergeCell ref="C114:C117"/>
    <mergeCell ref="D114:D117"/>
    <mergeCell ref="E114:E117"/>
    <mergeCell ref="F114:F117"/>
    <mergeCell ref="G114:G117"/>
    <mergeCell ref="H114:H115"/>
    <mergeCell ref="L114:L117"/>
    <mergeCell ref="M114:M117"/>
    <mergeCell ref="N114:N117"/>
    <mergeCell ref="O114:O117"/>
    <mergeCell ref="P114:P117"/>
    <mergeCell ref="Q114:Q117"/>
    <mergeCell ref="R114:R117"/>
    <mergeCell ref="S114:S117"/>
    <mergeCell ref="H116:H117"/>
    <mergeCell ref="A112:A113"/>
    <mergeCell ref="B112:B113"/>
    <mergeCell ref="C112:C113"/>
    <mergeCell ref="D112:D113"/>
    <mergeCell ref="E112:E113"/>
    <mergeCell ref="F112:F113"/>
    <mergeCell ref="G112:G113"/>
    <mergeCell ref="H112:H113"/>
    <mergeCell ref="L112:L113"/>
    <mergeCell ref="M112:M113"/>
    <mergeCell ref="N112:N113"/>
    <mergeCell ref="O112:O113"/>
    <mergeCell ref="P112:P113"/>
    <mergeCell ref="Q112:Q113"/>
    <mergeCell ref="R112:R113"/>
    <mergeCell ref="S112:S113"/>
    <mergeCell ref="A108:A111"/>
    <mergeCell ref="B108:B111"/>
    <mergeCell ref="C108:C111"/>
    <mergeCell ref="D108:D111"/>
    <mergeCell ref="E108:E111"/>
    <mergeCell ref="F108:F111"/>
    <mergeCell ref="G108:G111"/>
    <mergeCell ref="H108:H109"/>
    <mergeCell ref="L108:L111"/>
    <mergeCell ref="M108:M111"/>
    <mergeCell ref="N108:N111"/>
    <mergeCell ref="O108:O111"/>
    <mergeCell ref="P108:P111"/>
    <mergeCell ref="Q108:Q111"/>
    <mergeCell ref="R108:R111"/>
    <mergeCell ref="S108:S111"/>
    <mergeCell ref="H110:H111"/>
    <mergeCell ref="A104:A107"/>
    <mergeCell ref="B104:B107"/>
    <mergeCell ref="C104:C107"/>
    <mergeCell ref="D104:D107"/>
    <mergeCell ref="E104:E107"/>
    <mergeCell ref="F104:F107"/>
    <mergeCell ref="G104:G107"/>
    <mergeCell ref="H104:H105"/>
    <mergeCell ref="L104:L107"/>
    <mergeCell ref="M104:M107"/>
    <mergeCell ref="N104:N107"/>
    <mergeCell ref="O104:O107"/>
    <mergeCell ref="P104:P107"/>
    <mergeCell ref="Q104:Q107"/>
    <mergeCell ref="R104:R107"/>
    <mergeCell ref="S104:S107"/>
    <mergeCell ref="H106:H107"/>
    <mergeCell ref="A102:A103"/>
    <mergeCell ref="B102:B103"/>
    <mergeCell ref="C102:C103"/>
    <mergeCell ref="D102:D103"/>
    <mergeCell ref="E102:E103"/>
    <mergeCell ref="F102:F103"/>
    <mergeCell ref="G102:G103"/>
    <mergeCell ref="H102:H103"/>
    <mergeCell ref="M102:M103"/>
    <mergeCell ref="N102:N103"/>
    <mergeCell ref="O102:O103"/>
    <mergeCell ref="P102:P103"/>
    <mergeCell ref="Q102:Q103"/>
    <mergeCell ref="R102:R103"/>
    <mergeCell ref="S102:S103"/>
    <mergeCell ref="A100:A101"/>
    <mergeCell ref="B100:B101"/>
    <mergeCell ref="C100:C101"/>
    <mergeCell ref="D100:D101"/>
    <mergeCell ref="E100:E101"/>
    <mergeCell ref="F100:F101"/>
    <mergeCell ref="G100:G101"/>
    <mergeCell ref="H100:H101"/>
    <mergeCell ref="L100:L101"/>
    <mergeCell ref="M100:M101"/>
    <mergeCell ref="N100:N101"/>
    <mergeCell ref="O100:O101"/>
    <mergeCell ref="P100:P101"/>
    <mergeCell ref="Q100:Q101"/>
    <mergeCell ref="R100:R101"/>
    <mergeCell ref="S100:S101"/>
    <mergeCell ref="B98:B99"/>
    <mergeCell ref="C98:C99"/>
    <mergeCell ref="D98:D99"/>
    <mergeCell ref="E98:E99"/>
    <mergeCell ref="F98:F99"/>
    <mergeCell ref="G98:G99"/>
    <mergeCell ref="H98:H99"/>
    <mergeCell ref="L98:L99"/>
    <mergeCell ref="L102:L103"/>
    <mergeCell ref="M98:M99"/>
    <mergeCell ref="N98:N99"/>
    <mergeCell ref="O98:O99"/>
    <mergeCell ref="P98:P99"/>
    <mergeCell ref="Q98:Q99"/>
    <mergeCell ref="R98:R99"/>
    <mergeCell ref="S98:S99"/>
    <mergeCell ref="A96:A97"/>
    <mergeCell ref="B96:B97"/>
    <mergeCell ref="C96:C97"/>
    <mergeCell ref="D96:D97"/>
    <mergeCell ref="E96:E97"/>
    <mergeCell ref="F96:F97"/>
    <mergeCell ref="G96:G97"/>
    <mergeCell ref="H96:H97"/>
    <mergeCell ref="L96:L97"/>
    <mergeCell ref="M96:M97"/>
    <mergeCell ref="N96:N97"/>
    <mergeCell ref="O96:O97"/>
    <mergeCell ref="P96:P97"/>
    <mergeCell ref="Q96:Q97"/>
    <mergeCell ref="R96:R97"/>
    <mergeCell ref="S96:S97"/>
    <mergeCell ref="A98:A99"/>
    <mergeCell ref="N94:N95"/>
    <mergeCell ref="O94:O95"/>
    <mergeCell ref="P94:P95"/>
    <mergeCell ref="Q94:Q95"/>
    <mergeCell ref="R94:R95"/>
    <mergeCell ref="S94:S95"/>
    <mergeCell ref="A90:A93"/>
    <mergeCell ref="B90:B93"/>
    <mergeCell ref="C90:C93"/>
    <mergeCell ref="D90:D93"/>
    <mergeCell ref="E90:E93"/>
    <mergeCell ref="F90:F93"/>
    <mergeCell ref="G90:G93"/>
    <mergeCell ref="H90:H91"/>
    <mergeCell ref="L90:L93"/>
    <mergeCell ref="M90:M93"/>
    <mergeCell ref="N90:N93"/>
    <mergeCell ref="O90:O93"/>
    <mergeCell ref="P90:P93"/>
    <mergeCell ref="Q90:Q93"/>
    <mergeCell ref="R90:R93"/>
    <mergeCell ref="S90:S93"/>
    <mergeCell ref="H92:H93"/>
    <mergeCell ref="A94:A95"/>
    <mergeCell ref="C88:C89"/>
    <mergeCell ref="D88:D89"/>
    <mergeCell ref="E88:E89"/>
    <mergeCell ref="F88:F89"/>
    <mergeCell ref="G88:G89"/>
    <mergeCell ref="H88:H89"/>
    <mergeCell ref="L88:L89"/>
    <mergeCell ref="M94:M95"/>
    <mergeCell ref="B94:B95"/>
    <mergeCell ref="C94:C95"/>
    <mergeCell ref="D94:D95"/>
    <mergeCell ref="E94:E95"/>
    <mergeCell ref="F94:F95"/>
    <mergeCell ref="G94:G95"/>
    <mergeCell ref="H94:H95"/>
    <mergeCell ref="L94:L95"/>
    <mergeCell ref="M88:M89"/>
    <mergeCell ref="N88:N89"/>
    <mergeCell ref="O88:O89"/>
    <mergeCell ref="P88:P89"/>
    <mergeCell ref="Q88:Q89"/>
    <mergeCell ref="R88:R89"/>
    <mergeCell ref="S88:S89"/>
    <mergeCell ref="A86:A87"/>
    <mergeCell ref="B86:B87"/>
    <mergeCell ref="C86:C87"/>
    <mergeCell ref="D86:D87"/>
    <mergeCell ref="E86:E87"/>
    <mergeCell ref="F86:F87"/>
    <mergeCell ref="G86:G87"/>
    <mergeCell ref="H86:H87"/>
    <mergeCell ref="L86:L87"/>
    <mergeCell ref="M86:M87"/>
    <mergeCell ref="N86:N87"/>
    <mergeCell ref="O86:O87"/>
    <mergeCell ref="P86:P87"/>
    <mergeCell ref="Q86:Q87"/>
    <mergeCell ref="R86:R87"/>
    <mergeCell ref="S86:S87"/>
    <mergeCell ref="A88:A89"/>
    <mergeCell ref="B88:B89"/>
    <mergeCell ref="A82:A85"/>
    <mergeCell ref="B82:B85"/>
    <mergeCell ref="C82:C85"/>
    <mergeCell ref="D82:D85"/>
    <mergeCell ref="E82:E85"/>
    <mergeCell ref="F82:F85"/>
    <mergeCell ref="G82:G85"/>
    <mergeCell ref="H82:H83"/>
    <mergeCell ref="L82:L85"/>
    <mergeCell ref="M82:M85"/>
    <mergeCell ref="N82:N85"/>
    <mergeCell ref="O82:O85"/>
    <mergeCell ref="P82:P85"/>
    <mergeCell ref="Q82:Q85"/>
    <mergeCell ref="R82:R85"/>
    <mergeCell ref="S82:S85"/>
    <mergeCell ref="H84:H85"/>
    <mergeCell ref="A80:A81"/>
    <mergeCell ref="B80:B81"/>
    <mergeCell ref="C80:C81"/>
    <mergeCell ref="D80:D81"/>
    <mergeCell ref="E80:E81"/>
    <mergeCell ref="F80:F81"/>
    <mergeCell ref="G80:G81"/>
    <mergeCell ref="H80:H81"/>
    <mergeCell ref="L80:L81"/>
    <mergeCell ref="M80:M81"/>
    <mergeCell ref="N80:N81"/>
    <mergeCell ref="O80:O81"/>
    <mergeCell ref="P80:P81"/>
    <mergeCell ref="Q80:Q81"/>
    <mergeCell ref="R80:R81"/>
    <mergeCell ref="S80:S81"/>
    <mergeCell ref="A78:A79"/>
    <mergeCell ref="B78:B79"/>
    <mergeCell ref="C78:C79"/>
    <mergeCell ref="D78:D79"/>
    <mergeCell ref="E78:E79"/>
    <mergeCell ref="F78:F79"/>
    <mergeCell ref="G78:G79"/>
    <mergeCell ref="H78:H79"/>
    <mergeCell ref="L78:L79"/>
    <mergeCell ref="M78:M79"/>
    <mergeCell ref="N78:N79"/>
    <mergeCell ref="O78:O79"/>
    <mergeCell ref="P78:P79"/>
    <mergeCell ref="Q78:Q79"/>
    <mergeCell ref="R78:R79"/>
    <mergeCell ref="S78:S79"/>
    <mergeCell ref="R72:R75"/>
    <mergeCell ref="S72:S75"/>
    <mergeCell ref="R76:R77"/>
    <mergeCell ref="S76:S77"/>
    <mergeCell ref="A76:A77"/>
    <mergeCell ref="B76:B77"/>
    <mergeCell ref="C76:C77"/>
    <mergeCell ref="D76:D77"/>
    <mergeCell ref="E76:E77"/>
    <mergeCell ref="F76:F77"/>
    <mergeCell ref="G76:G77"/>
    <mergeCell ref="H76:H77"/>
    <mergeCell ref="A72:A75"/>
    <mergeCell ref="B72:B75"/>
    <mergeCell ref="C72:C75"/>
    <mergeCell ref="D72:D75"/>
    <mergeCell ref="E72:E75"/>
    <mergeCell ref="F72:F75"/>
    <mergeCell ref="G72:G75"/>
    <mergeCell ref="H72:H73"/>
    <mergeCell ref="L72:L75"/>
    <mergeCell ref="M72:M75"/>
    <mergeCell ref="N72:N75"/>
    <mergeCell ref="O72:O75"/>
    <mergeCell ref="P72:P75"/>
    <mergeCell ref="Q72:Q75"/>
    <mergeCell ref="H74:H75"/>
    <mergeCell ref="A70:A71"/>
    <mergeCell ref="B70:B71"/>
    <mergeCell ref="C70:C71"/>
    <mergeCell ref="D70:D71"/>
    <mergeCell ref="E70:E71"/>
    <mergeCell ref="F70:F71"/>
    <mergeCell ref="G70:G71"/>
    <mergeCell ref="H70:H71"/>
    <mergeCell ref="L70:L71"/>
    <mergeCell ref="R62:R68"/>
    <mergeCell ref="S62:S68"/>
    <mergeCell ref="O62:O68"/>
    <mergeCell ref="P60:P61"/>
    <mergeCell ref="N121:N123"/>
    <mergeCell ref="O121:Q121"/>
    <mergeCell ref="O122:O123"/>
    <mergeCell ref="P122:Q122"/>
    <mergeCell ref="L132:M132"/>
    <mergeCell ref="P62:P68"/>
    <mergeCell ref="Q62:Q68"/>
    <mergeCell ref="M70:M71"/>
    <mergeCell ref="N70:N71"/>
    <mergeCell ref="O70:O71"/>
    <mergeCell ref="P70:P71"/>
    <mergeCell ref="Q70:Q71"/>
    <mergeCell ref="R70:R71"/>
    <mergeCell ref="S70:S71"/>
    <mergeCell ref="L76:L77"/>
    <mergeCell ref="M76:M77"/>
    <mergeCell ref="N76:N77"/>
    <mergeCell ref="O76:O77"/>
    <mergeCell ref="P76:P77"/>
    <mergeCell ref="Q76:Q77"/>
    <mergeCell ref="N58:N59"/>
    <mergeCell ref="O58:O59"/>
    <mergeCell ref="Q60:Q61"/>
    <mergeCell ref="R60:R61"/>
    <mergeCell ref="S60:S61"/>
    <mergeCell ref="A62:A68"/>
    <mergeCell ref="B62:B68"/>
    <mergeCell ref="C62:C68"/>
    <mergeCell ref="D62:D68"/>
    <mergeCell ref="E62:E68"/>
    <mergeCell ref="F62:F68"/>
    <mergeCell ref="G60:G61"/>
    <mergeCell ref="H60:H61"/>
    <mergeCell ref="L60:L61"/>
    <mergeCell ref="M60:M61"/>
    <mergeCell ref="N60:N61"/>
    <mergeCell ref="O60:O61"/>
    <mergeCell ref="H65:H66"/>
    <mergeCell ref="H67:H68"/>
    <mergeCell ref="G62:G68"/>
    <mergeCell ref="H62:H64"/>
    <mergeCell ref="L62:L68"/>
    <mergeCell ref="M62:M68"/>
    <mergeCell ref="N62:N68"/>
    <mergeCell ref="A60:A61"/>
    <mergeCell ref="B60:B61"/>
    <mergeCell ref="C60:C61"/>
    <mergeCell ref="D60:D61"/>
    <mergeCell ref="E60:E61"/>
    <mergeCell ref="F60:F61"/>
    <mergeCell ref="G58:G59"/>
    <mergeCell ref="H58:H59"/>
    <mergeCell ref="L58:L59"/>
    <mergeCell ref="S56:S57"/>
    <mergeCell ref="A58:A59"/>
    <mergeCell ref="B58:B59"/>
    <mergeCell ref="C58:C59"/>
    <mergeCell ref="D58:D59"/>
    <mergeCell ref="E58:E59"/>
    <mergeCell ref="F58:F59"/>
    <mergeCell ref="G56:G57"/>
    <mergeCell ref="H56:H57"/>
    <mergeCell ref="L56:L57"/>
    <mergeCell ref="M56:M57"/>
    <mergeCell ref="N56:N57"/>
    <mergeCell ref="O56:O57"/>
    <mergeCell ref="A56:A57"/>
    <mergeCell ref="B56:B57"/>
    <mergeCell ref="C56:C57"/>
    <mergeCell ref="D56:D57"/>
    <mergeCell ref="E56:E57"/>
    <mergeCell ref="F56:F57"/>
    <mergeCell ref="P58:P59"/>
    <mergeCell ref="Q58:Q59"/>
    <mergeCell ref="R58:R59"/>
    <mergeCell ref="S58:S59"/>
    <mergeCell ref="M58:M59"/>
    <mergeCell ref="F50:F55"/>
    <mergeCell ref="G50:G55"/>
    <mergeCell ref="H50:H51"/>
    <mergeCell ref="L50:L55"/>
    <mergeCell ref="M50:M55"/>
    <mergeCell ref="N50:N55"/>
    <mergeCell ref="P56:P57"/>
    <mergeCell ref="Q56:Q57"/>
    <mergeCell ref="R56:R57"/>
    <mergeCell ref="O44:O45"/>
    <mergeCell ref="P46:P49"/>
    <mergeCell ref="Q46:Q49"/>
    <mergeCell ref="R46:R49"/>
    <mergeCell ref="S46:S49"/>
    <mergeCell ref="H48:H49"/>
    <mergeCell ref="A50:A55"/>
    <mergeCell ref="B50:B55"/>
    <mergeCell ref="C50:C55"/>
    <mergeCell ref="D50:D55"/>
    <mergeCell ref="E50:E55"/>
    <mergeCell ref="G46:G49"/>
    <mergeCell ref="H46:H47"/>
    <mergeCell ref="L46:L49"/>
    <mergeCell ref="M46:M49"/>
    <mergeCell ref="N46:N49"/>
    <mergeCell ref="O46:O49"/>
    <mergeCell ref="O50:O55"/>
    <mergeCell ref="P50:P55"/>
    <mergeCell ref="Q50:Q55"/>
    <mergeCell ref="R50:R55"/>
    <mergeCell ref="S50:S55"/>
    <mergeCell ref="H52:H53"/>
    <mergeCell ref="H54:H55"/>
    <mergeCell ref="A46:A49"/>
    <mergeCell ref="B46:B49"/>
    <mergeCell ref="C46:C49"/>
    <mergeCell ref="D46:D49"/>
    <mergeCell ref="E46:E49"/>
    <mergeCell ref="F46:F49"/>
    <mergeCell ref="G44:G45"/>
    <mergeCell ref="H44:H45"/>
    <mergeCell ref="L44:L45"/>
    <mergeCell ref="N40:N41"/>
    <mergeCell ref="O40:O41"/>
    <mergeCell ref="P42:P43"/>
    <mergeCell ref="Q42:Q43"/>
    <mergeCell ref="R42:R43"/>
    <mergeCell ref="S42:S43"/>
    <mergeCell ref="A44:A45"/>
    <mergeCell ref="B44:B45"/>
    <mergeCell ref="C44:C45"/>
    <mergeCell ref="D44:D45"/>
    <mergeCell ref="E44:E45"/>
    <mergeCell ref="F44:F45"/>
    <mergeCell ref="G42:G43"/>
    <mergeCell ref="H42:H43"/>
    <mergeCell ref="L42:L43"/>
    <mergeCell ref="M42:M43"/>
    <mergeCell ref="N42:N43"/>
    <mergeCell ref="O42:O43"/>
    <mergeCell ref="P44:P45"/>
    <mergeCell ref="Q44:Q45"/>
    <mergeCell ref="R44:R45"/>
    <mergeCell ref="S44:S45"/>
    <mergeCell ref="M44:M45"/>
    <mergeCell ref="N44:N45"/>
    <mergeCell ref="A42:A43"/>
    <mergeCell ref="B42:B43"/>
    <mergeCell ref="C42:C43"/>
    <mergeCell ref="D42:D43"/>
    <mergeCell ref="E42:E43"/>
    <mergeCell ref="F42:F43"/>
    <mergeCell ref="G40:G41"/>
    <mergeCell ref="H40:H41"/>
    <mergeCell ref="L40:L41"/>
    <mergeCell ref="S38:S39"/>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P40:P41"/>
    <mergeCell ref="Q40:Q41"/>
    <mergeCell ref="R40:R41"/>
    <mergeCell ref="S40:S41"/>
    <mergeCell ref="M40:M41"/>
    <mergeCell ref="F32:F37"/>
    <mergeCell ref="G32:G37"/>
    <mergeCell ref="H32:H33"/>
    <mergeCell ref="L32:L37"/>
    <mergeCell ref="M32:M37"/>
    <mergeCell ref="N32:N37"/>
    <mergeCell ref="P38:P39"/>
    <mergeCell ref="Q38:Q39"/>
    <mergeCell ref="R38:R39"/>
    <mergeCell ref="O26:O29"/>
    <mergeCell ref="O30:O31"/>
    <mergeCell ref="P30:P31"/>
    <mergeCell ref="Q30:Q31"/>
    <mergeCell ref="R30:R31"/>
    <mergeCell ref="S30:S31"/>
    <mergeCell ref="A32:A37"/>
    <mergeCell ref="B32:B37"/>
    <mergeCell ref="C32:C37"/>
    <mergeCell ref="D32:D37"/>
    <mergeCell ref="E32:E37"/>
    <mergeCell ref="F30:F31"/>
    <mergeCell ref="G30:G31"/>
    <mergeCell ref="H30:H31"/>
    <mergeCell ref="L30:L31"/>
    <mergeCell ref="M30:M31"/>
    <mergeCell ref="N30:N31"/>
    <mergeCell ref="O32:O37"/>
    <mergeCell ref="P32:P37"/>
    <mergeCell ref="Q32:Q37"/>
    <mergeCell ref="R32:R37"/>
    <mergeCell ref="S32:S37"/>
    <mergeCell ref="H34:H35"/>
    <mergeCell ref="H36:H37"/>
    <mergeCell ref="A30:A31"/>
    <mergeCell ref="B30:B31"/>
    <mergeCell ref="C30:C31"/>
    <mergeCell ref="D30:D31"/>
    <mergeCell ref="E30:E31"/>
    <mergeCell ref="G26:G29"/>
    <mergeCell ref="H26:H27"/>
    <mergeCell ref="L26:L29"/>
    <mergeCell ref="M26:M29"/>
    <mergeCell ref="O20:O23"/>
    <mergeCell ref="P20:P23"/>
    <mergeCell ref="P24:P25"/>
    <mergeCell ref="Q24:Q25"/>
    <mergeCell ref="R24:R25"/>
    <mergeCell ref="S24:S25"/>
    <mergeCell ref="A26:A29"/>
    <mergeCell ref="B26:B29"/>
    <mergeCell ref="C26:C29"/>
    <mergeCell ref="D26:D29"/>
    <mergeCell ref="E26:E29"/>
    <mergeCell ref="F26:F29"/>
    <mergeCell ref="G24:G25"/>
    <mergeCell ref="H24:H25"/>
    <mergeCell ref="L24:L25"/>
    <mergeCell ref="M24:M25"/>
    <mergeCell ref="N24:N25"/>
    <mergeCell ref="O24:O25"/>
    <mergeCell ref="P26:P29"/>
    <mergeCell ref="Q26:Q29"/>
    <mergeCell ref="R26:R29"/>
    <mergeCell ref="S26:S29"/>
    <mergeCell ref="H28:H29"/>
    <mergeCell ref="N26:N29"/>
    <mergeCell ref="A24:A25"/>
    <mergeCell ref="B24:B25"/>
    <mergeCell ref="C24:C25"/>
    <mergeCell ref="D24:D25"/>
    <mergeCell ref="E24:E25"/>
    <mergeCell ref="F24:F25"/>
    <mergeCell ref="H20:H21"/>
    <mergeCell ref="L20:L23"/>
    <mergeCell ref="M20:M23"/>
    <mergeCell ref="N16:N17"/>
    <mergeCell ref="O16:O17"/>
    <mergeCell ref="P16:P17"/>
    <mergeCell ref="Q18:Q19"/>
    <mergeCell ref="R18:R19"/>
    <mergeCell ref="S18:S19"/>
    <mergeCell ref="A20:A23"/>
    <mergeCell ref="B20:B23"/>
    <mergeCell ref="C20:C23"/>
    <mergeCell ref="D20:D23"/>
    <mergeCell ref="E20:E23"/>
    <mergeCell ref="F20:F23"/>
    <mergeCell ref="G20:G23"/>
    <mergeCell ref="H18:H19"/>
    <mergeCell ref="L18:L19"/>
    <mergeCell ref="M18:M19"/>
    <mergeCell ref="N18:N19"/>
    <mergeCell ref="O18:O19"/>
    <mergeCell ref="P18:P19"/>
    <mergeCell ref="Q20:Q23"/>
    <mergeCell ref="R20:R23"/>
    <mergeCell ref="S20:S23"/>
    <mergeCell ref="H22:H23"/>
    <mergeCell ref="N20:N23"/>
    <mergeCell ref="A18:A19"/>
    <mergeCell ref="B18:B19"/>
    <mergeCell ref="C18:C19"/>
    <mergeCell ref="D18:D19"/>
    <mergeCell ref="E18:E19"/>
    <mergeCell ref="F18:F19"/>
    <mergeCell ref="G18:G19"/>
    <mergeCell ref="H16:H17"/>
    <mergeCell ref="L16:L17"/>
    <mergeCell ref="M12:M13"/>
    <mergeCell ref="N12:N13"/>
    <mergeCell ref="O12:O13"/>
    <mergeCell ref="P12:P13"/>
    <mergeCell ref="Q14:Q15"/>
    <mergeCell ref="R14:R15"/>
    <mergeCell ref="S14:S15"/>
    <mergeCell ref="A16:A17"/>
    <mergeCell ref="B16:B17"/>
    <mergeCell ref="C16:C17"/>
    <mergeCell ref="D16:D17"/>
    <mergeCell ref="E16:E17"/>
    <mergeCell ref="F16:F17"/>
    <mergeCell ref="G16:G17"/>
    <mergeCell ref="H14:H15"/>
    <mergeCell ref="L14:L15"/>
    <mergeCell ref="M14:M15"/>
    <mergeCell ref="N14:N15"/>
    <mergeCell ref="O14:O15"/>
    <mergeCell ref="P14:P15"/>
    <mergeCell ref="Q16:Q17"/>
    <mergeCell ref="R16:R17"/>
    <mergeCell ref="S16:S17"/>
    <mergeCell ref="M16:M17"/>
    <mergeCell ref="A14:A15"/>
    <mergeCell ref="B14:B15"/>
    <mergeCell ref="C14:C15"/>
    <mergeCell ref="D14:D15"/>
    <mergeCell ref="E14:E15"/>
    <mergeCell ref="F14:F15"/>
    <mergeCell ref="G14:G15"/>
    <mergeCell ref="H12:H13"/>
    <mergeCell ref="L12:L13"/>
    <mergeCell ref="M6:M7"/>
    <mergeCell ref="N6:N7"/>
    <mergeCell ref="O6:O7"/>
    <mergeCell ref="P6:P7"/>
    <mergeCell ref="Q6:Q7"/>
    <mergeCell ref="R8:R11"/>
    <mergeCell ref="S8:S11"/>
    <mergeCell ref="H10:H11"/>
    <mergeCell ref="A12:A13"/>
    <mergeCell ref="B12:B13"/>
    <mergeCell ref="C12:C13"/>
    <mergeCell ref="D12:D13"/>
    <mergeCell ref="E12:E13"/>
    <mergeCell ref="F12:F13"/>
    <mergeCell ref="G12:G13"/>
    <mergeCell ref="L8:L11"/>
    <mergeCell ref="M8:M11"/>
    <mergeCell ref="N8:N11"/>
    <mergeCell ref="O8:O11"/>
    <mergeCell ref="P8:P11"/>
    <mergeCell ref="Q8:Q11"/>
    <mergeCell ref="Q12:Q13"/>
    <mergeCell ref="R12:R13"/>
    <mergeCell ref="S12:S13"/>
    <mergeCell ref="A8:A11"/>
    <mergeCell ref="B8:B11"/>
    <mergeCell ref="C8:C11"/>
    <mergeCell ref="D8:D11"/>
    <mergeCell ref="E8:E11"/>
    <mergeCell ref="F8:F11"/>
    <mergeCell ref="G8:G11"/>
    <mergeCell ref="H8:H9"/>
    <mergeCell ref="L6:L7"/>
    <mergeCell ref="Q3:R3"/>
    <mergeCell ref="S3:S4"/>
    <mergeCell ref="A6:A7"/>
    <mergeCell ref="B6:B7"/>
    <mergeCell ref="C6:C7"/>
    <mergeCell ref="D6:D7"/>
    <mergeCell ref="E6:E7"/>
    <mergeCell ref="F6:F7"/>
    <mergeCell ref="G6:G7"/>
    <mergeCell ref="H6:H7"/>
    <mergeCell ref="G3:G4"/>
    <mergeCell ref="H3:H4"/>
    <mergeCell ref="I3:K3"/>
    <mergeCell ref="L3:L4"/>
    <mergeCell ref="M3:N3"/>
    <mergeCell ref="O3:P3"/>
    <mergeCell ref="A3:A4"/>
    <mergeCell ref="B3:B4"/>
    <mergeCell ref="C3:C4"/>
    <mergeCell ref="D3:D4"/>
    <mergeCell ref="E3:E4"/>
    <mergeCell ref="F3:F4"/>
    <mergeCell ref="R6:R7"/>
    <mergeCell ref="S6:S7"/>
  </mergeCells>
  <pageMargins left="0.7" right="0.7" top="0.75" bottom="0.75" header="0.3" footer="0.3"/>
  <pageSetup paperSize="9" scale="2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122"/>
  <sheetViews>
    <sheetView topLeftCell="G112" zoomScaleNormal="100" workbookViewId="0">
      <selection activeCell="G127" sqref="G127:N127"/>
    </sheetView>
  </sheetViews>
  <sheetFormatPr defaultColWidth="9.140625" defaultRowHeight="15"/>
  <cols>
    <col min="1" max="1" width="5.28515625" style="10" customWidth="1"/>
    <col min="2" max="2" width="8.28515625" customWidth="1"/>
    <col min="3" max="3" width="6.85546875" customWidth="1"/>
    <col min="4" max="4" width="8.85546875" customWidth="1"/>
    <col min="5" max="5" width="22.42578125" customWidth="1"/>
    <col min="6" max="6" width="69.140625" customWidth="1"/>
    <col min="7" max="7" width="63.7109375" customWidth="1"/>
    <col min="8" max="8" width="15.28515625" customWidth="1"/>
    <col min="9" max="9" width="20.42578125" customWidth="1"/>
    <col min="10" max="10" width="8.140625" customWidth="1"/>
    <col min="11" max="11" width="11.28515625" customWidth="1"/>
    <col min="12" max="12" width="60.85546875" customWidth="1"/>
    <col min="15" max="16" width="11.42578125" customWidth="1"/>
    <col min="17" max="17" width="12.5703125" customWidth="1"/>
    <col min="18" max="18" width="11.7109375" customWidth="1"/>
    <col min="19" max="19" width="18.28515625" customWidth="1"/>
  </cols>
  <sheetData>
    <row r="1" spans="1:19" ht="18.75">
      <c r="A1" s="44" t="s">
        <v>3591</v>
      </c>
      <c r="E1" s="13"/>
      <c r="F1" s="13"/>
      <c r="L1" s="10"/>
      <c r="O1" s="6"/>
      <c r="P1" s="11"/>
      <c r="Q1" s="6"/>
      <c r="R1" s="6"/>
    </row>
    <row r="2" spans="1:19">
      <c r="A2" s="12"/>
      <c r="E2" s="13"/>
      <c r="F2" s="13"/>
      <c r="L2" s="410"/>
      <c r="M2" s="410"/>
      <c r="N2" s="410"/>
      <c r="O2" s="410"/>
      <c r="P2" s="410"/>
      <c r="Q2" s="410"/>
      <c r="R2" s="410"/>
      <c r="S2" s="410"/>
    </row>
    <row r="3" spans="1:19" ht="45.75" customHeight="1">
      <c r="A3" s="728" t="s">
        <v>20</v>
      </c>
      <c r="B3" s="733" t="s">
        <v>21</v>
      </c>
      <c r="C3" s="733" t="s">
        <v>22</v>
      </c>
      <c r="D3" s="733" t="s">
        <v>23</v>
      </c>
      <c r="E3" s="728" t="s">
        <v>24</v>
      </c>
      <c r="F3" s="728" t="s">
        <v>25</v>
      </c>
      <c r="G3" s="728" t="s">
        <v>26</v>
      </c>
      <c r="H3" s="733" t="s">
        <v>27</v>
      </c>
      <c r="I3" s="735" t="s">
        <v>28</v>
      </c>
      <c r="J3" s="735"/>
      <c r="K3" s="735"/>
      <c r="L3" s="728" t="s">
        <v>29</v>
      </c>
      <c r="M3" s="730" t="s">
        <v>30</v>
      </c>
      <c r="N3" s="731"/>
      <c r="O3" s="732" t="s">
        <v>31</v>
      </c>
      <c r="P3" s="732"/>
      <c r="Q3" s="732" t="s">
        <v>32</v>
      </c>
      <c r="R3" s="732"/>
      <c r="S3" s="728" t="s">
        <v>33</v>
      </c>
    </row>
    <row r="4" spans="1:19" ht="23.25" customHeight="1">
      <c r="A4" s="729"/>
      <c r="B4" s="734"/>
      <c r="C4" s="734"/>
      <c r="D4" s="734"/>
      <c r="E4" s="729"/>
      <c r="F4" s="729"/>
      <c r="G4" s="729"/>
      <c r="H4" s="734"/>
      <c r="I4" s="362" t="s">
        <v>34</v>
      </c>
      <c r="J4" s="362" t="s">
        <v>35</v>
      </c>
      <c r="K4" s="362" t="s">
        <v>36</v>
      </c>
      <c r="L4" s="729"/>
      <c r="M4" s="359">
        <v>2022</v>
      </c>
      <c r="N4" s="359">
        <v>2023</v>
      </c>
      <c r="O4" s="363">
        <v>2022</v>
      </c>
      <c r="P4" s="363">
        <v>2023</v>
      </c>
      <c r="Q4" s="363">
        <v>2022</v>
      </c>
      <c r="R4" s="363">
        <v>2023</v>
      </c>
      <c r="S4" s="729"/>
    </row>
    <row r="5" spans="1:19">
      <c r="A5" s="361" t="s">
        <v>37</v>
      </c>
      <c r="B5" s="362" t="s">
        <v>38</v>
      </c>
      <c r="C5" s="362" t="s">
        <v>39</v>
      </c>
      <c r="D5" s="362" t="s">
        <v>40</v>
      </c>
      <c r="E5" s="361" t="s">
        <v>41</v>
      </c>
      <c r="F5" s="361" t="s">
        <v>42</v>
      </c>
      <c r="G5" s="361" t="s">
        <v>43</v>
      </c>
      <c r="H5" s="361" t="s">
        <v>44</v>
      </c>
      <c r="I5" s="362" t="s">
        <v>45</v>
      </c>
      <c r="J5" s="362" t="s">
        <v>46</v>
      </c>
      <c r="K5" s="362" t="s">
        <v>47</v>
      </c>
      <c r="L5" s="361" t="s">
        <v>48</v>
      </c>
      <c r="M5" s="359" t="s">
        <v>49</v>
      </c>
      <c r="N5" s="359" t="s">
        <v>50</v>
      </c>
      <c r="O5" s="360" t="s">
        <v>51</v>
      </c>
      <c r="P5" s="360" t="s">
        <v>52</v>
      </c>
      <c r="Q5" s="360" t="s">
        <v>53</v>
      </c>
      <c r="R5" s="360" t="s">
        <v>54</v>
      </c>
      <c r="S5" s="361" t="s">
        <v>55</v>
      </c>
    </row>
    <row r="6" spans="1:19" s="65" customFormat="1" ht="43.5" customHeight="1">
      <c r="A6" s="379">
        <v>1</v>
      </c>
      <c r="B6" s="379">
        <v>6</v>
      </c>
      <c r="C6" s="379">
        <v>5</v>
      </c>
      <c r="D6" s="379">
        <v>4</v>
      </c>
      <c r="E6" s="379" t="s">
        <v>1131</v>
      </c>
      <c r="F6" s="719" t="s">
        <v>1132</v>
      </c>
      <c r="G6" s="719" t="s">
        <v>1133</v>
      </c>
      <c r="H6" s="379" t="s">
        <v>1134</v>
      </c>
      <c r="I6" s="178" t="s">
        <v>1135</v>
      </c>
      <c r="J6" s="125">
        <v>1</v>
      </c>
      <c r="K6" s="178" t="s">
        <v>61</v>
      </c>
      <c r="L6" s="719" t="s">
        <v>1136</v>
      </c>
      <c r="M6" s="379" t="s">
        <v>63</v>
      </c>
      <c r="N6" s="379" t="s">
        <v>1137</v>
      </c>
      <c r="O6" s="600">
        <f>Q6+2583.25</f>
        <v>23708.25</v>
      </c>
      <c r="P6" s="379" t="s">
        <v>1137</v>
      </c>
      <c r="Q6" s="600">
        <v>21125</v>
      </c>
      <c r="R6" s="379" t="s">
        <v>1137</v>
      </c>
      <c r="S6" s="379" t="s">
        <v>1138</v>
      </c>
    </row>
    <row r="7" spans="1:19" s="65" customFormat="1" ht="38.25" customHeight="1">
      <c r="A7" s="379"/>
      <c r="B7" s="379"/>
      <c r="C7" s="379"/>
      <c r="D7" s="379"/>
      <c r="E7" s="379"/>
      <c r="F7" s="719"/>
      <c r="G7" s="719"/>
      <c r="H7" s="379"/>
      <c r="I7" s="178" t="s">
        <v>821</v>
      </c>
      <c r="J7" s="125">
        <v>25</v>
      </c>
      <c r="K7" s="178" t="s">
        <v>67</v>
      </c>
      <c r="L7" s="719"/>
      <c r="M7" s="379"/>
      <c r="N7" s="379"/>
      <c r="O7" s="600"/>
      <c r="P7" s="379"/>
      <c r="Q7" s="600"/>
      <c r="R7" s="379"/>
      <c r="S7" s="379"/>
    </row>
    <row r="8" spans="1:19" s="65" customFormat="1" ht="42.75" customHeight="1">
      <c r="A8" s="379"/>
      <c r="B8" s="379"/>
      <c r="C8" s="379"/>
      <c r="D8" s="379"/>
      <c r="E8" s="379"/>
      <c r="F8" s="719"/>
      <c r="G8" s="719"/>
      <c r="H8" s="379"/>
      <c r="I8" s="178" t="s">
        <v>1139</v>
      </c>
      <c r="J8" s="125">
        <v>25</v>
      </c>
      <c r="K8" s="178" t="s">
        <v>67</v>
      </c>
      <c r="L8" s="719"/>
      <c r="M8" s="379"/>
      <c r="N8" s="379"/>
      <c r="O8" s="600"/>
      <c r="P8" s="379"/>
      <c r="Q8" s="600"/>
      <c r="R8" s="379"/>
      <c r="S8" s="379"/>
    </row>
    <row r="9" spans="1:19" s="20" customFormat="1" ht="27.75" customHeight="1">
      <c r="A9" s="387">
        <v>2</v>
      </c>
      <c r="B9" s="387">
        <v>6</v>
      </c>
      <c r="C9" s="387">
        <v>1</v>
      </c>
      <c r="D9" s="387">
        <v>6</v>
      </c>
      <c r="E9" s="367" t="s">
        <v>1140</v>
      </c>
      <c r="F9" s="717" t="s">
        <v>1141</v>
      </c>
      <c r="G9" s="717" t="s">
        <v>1142</v>
      </c>
      <c r="H9" s="367" t="s">
        <v>141</v>
      </c>
      <c r="I9" s="279" t="s">
        <v>223</v>
      </c>
      <c r="J9" s="125">
        <v>1</v>
      </c>
      <c r="K9" s="274" t="s">
        <v>61</v>
      </c>
      <c r="L9" s="546" t="s">
        <v>1143</v>
      </c>
      <c r="M9" s="387" t="s">
        <v>63</v>
      </c>
      <c r="N9" s="387" t="s">
        <v>1137</v>
      </c>
      <c r="O9" s="566">
        <f>Q9+3333.9</f>
        <v>28931.88</v>
      </c>
      <c r="P9" s="387" t="s">
        <v>1137</v>
      </c>
      <c r="Q9" s="566">
        <v>25597.98</v>
      </c>
      <c r="R9" s="387" t="s">
        <v>1137</v>
      </c>
      <c r="S9" s="387" t="s">
        <v>1144</v>
      </c>
    </row>
    <row r="10" spans="1:19" s="20" customFormat="1" ht="33" customHeight="1">
      <c r="A10" s="402"/>
      <c r="B10" s="402"/>
      <c r="C10" s="402"/>
      <c r="D10" s="402"/>
      <c r="E10" s="368"/>
      <c r="F10" s="722"/>
      <c r="G10" s="722"/>
      <c r="H10" s="369"/>
      <c r="I10" s="279" t="s">
        <v>518</v>
      </c>
      <c r="J10" s="125">
        <v>100</v>
      </c>
      <c r="K10" s="274" t="s">
        <v>67</v>
      </c>
      <c r="L10" s="726"/>
      <c r="M10" s="402"/>
      <c r="N10" s="402"/>
      <c r="O10" s="567"/>
      <c r="P10" s="402"/>
      <c r="Q10" s="567"/>
      <c r="R10" s="402"/>
      <c r="S10" s="402"/>
    </row>
    <row r="11" spans="1:19" s="20" customFormat="1" ht="45">
      <c r="A11" s="402"/>
      <c r="B11" s="402"/>
      <c r="C11" s="402"/>
      <c r="D11" s="402"/>
      <c r="E11" s="368"/>
      <c r="F11" s="722"/>
      <c r="G11" s="722"/>
      <c r="H11" s="367" t="s">
        <v>634</v>
      </c>
      <c r="I11" s="279" t="s">
        <v>1145</v>
      </c>
      <c r="J11" s="125">
        <v>1</v>
      </c>
      <c r="K11" s="274" t="s">
        <v>61</v>
      </c>
      <c r="L11" s="726"/>
      <c r="M11" s="402"/>
      <c r="N11" s="402"/>
      <c r="O11" s="567"/>
      <c r="P11" s="402"/>
      <c r="Q11" s="567"/>
      <c r="R11" s="402"/>
      <c r="S11" s="402"/>
    </row>
    <row r="12" spans="1:19" s="20" customFormat="1" ht="30">
      <c r="A12" s="402"/>
      <c r="B12" s="402"/>
      <c r="C12" s="402"/>
      <c r="D12" s="402"/>
      <c r="E12" s="368"/>
      <c r="F12" s="722"/>
      <c r="G12" s="722"/>
      <c r="H12" s="369"/>
      <c r="I12" s="279" t="s">
        <v>1146</v>
      </c>
      <c r="J12" s="125">
        <v>300</v>
      </c>
      <c r="K12" s="274" t="s">
        <v>61</v>
      </c>
      <c r="L12" s="727"/>
      <c r="M12" s="402"/>
      <c r="N12" s="402"/>
      <c r="O12" s="567"/>
      <c r="P12" s="402"/>
      <c r="Q12" s="567"/>
      <c r="R12" s="402"/>
      <c r="S12" s="402"/>
    </row>
    <row r="13" spans="1:19" s="20" customFormat="1">
      <c r="A13" s="402"/>
      <c r="B13" s="402"/>
      <c r="C13" s="402"/>
      <c r="D13" s="402"/>
      <c r="E13" s="368"/>
      <c r="F13" s="722"/>
      <c r="G13" s="722"/>
      <c r="H13" s="367" t="s">
        <v>1147</v>
      </c>
      <c r="I13" s="279" t="s">
        <v>603</v>
      </c>
      <c r="J13" s="125">
        <v>1</v>
      </c>
      <c r="K13" s="274" t="s">
        <v>61</v>
      </c>
      <c r="L13" s="602" t="s">
        <v>1148</v>
      </c>
      <c r="M13" s="402"/>
      <c r="N13" s="402"/>
      <c r="O13" s="567"/>
      <c r="P13" s="402"/>
      <c r="Q13" s="567"/>
      <c r="R13" s="402"/>
      <c r="S13" s="402"/>
    </row>
    <row r="14" spans="1:19" s="20" customFormat="1" ht="39.75" customHeight="1">
      <c r="A14" s="388"/>
      <c r="B14" s="388"/>
      <c r="C14" s="388"/>
      <c r="D14" s="388"/>
      <c r="E14" s="369"/>
      <c r="F14" s="718"/>
      <c r="G14" s="718"/>
      <c r="H14" s="369"/>
      <c r="I14" s="279" t="s">
        <v>809</v>
      </c>
      <c r="J14" s="125">
        <v>40</v>
      </c>
      <c r="K14" s="274" t="s">
        <v>67</v>
      </c>
      <c r="L14" s="725"/>
      <c r="M14" s="388"/>
      <c r="N14" s="388"/>
      <c r="O14" s="596"/>
      <c r="P14" s="388"/>
      <c r="Q14" s="596"/>
      <c r="R14" s="388"/>
      <c r="S14" s="388"/>
    </row>
    <row r="15" spans="1:19" s="20" customFormat="1" ht="66.75" customHeight="1">
      <c r="A15" s="398">
        <v>3</v>
      </c>
      <c r="B15" s="398">
        <v>1</v>
      </c>
      <c r="C15" s="398">
        <v>1</v>
      </c>
      <c r="D15" s="398">
        <v>6</v>
      </c>
      <c r="E15" s="379" t="s">
        <v>1149</v>
      </c>
      <c r="F15" s="719" t="s">
        <v>1150</v>
      </c>
      <c r="G15" s="719" t="s">
        <v>1151</v>
      </c>
      <c r="H15" s="379" t="s">
        <v>155</v>
      </c>
      <c r="I15" s="178" t="s">
        <v>791</v>
      </c>
      <c r="J15" s="125">
        <v>1</v>
      </c>
      <c r="K15" s="274" t="s">
        <v>61</v>
      </c>
      <c r="L15" s="719" t="s">
        <v>1152</v>
      </c>
      <c r="M15" s="379" t="s">
        <v>63</v>
      </c>
      <c r="N15" s="379" t="s">
        <v>1137</v>
      </c>
      <c r="O15" s="600">
        <f>Q15+4140</f>
        <v>45390</v>
      </c>
      <c r="P15" s="379" t="s">
        <v>1137</v>
      </c>
      <c r="Q15" s="600">
        <v>41250</v>
      </c>
      <c r="R15" s="379" t="s">
        <v>1137</v>
      </c>
      <c r="S15" s="379" t="s">
        <v>1153</v>
      </c>
    </row>
    <row r="16" spans="1:19" s="20" customFormat="1" ht="27" customHeight="1">
      <c r="A16" s="398"/>
      <c r="B16" s="398"/>
      <c r="C16" s="398"/>
      <c r="D16" s="398"/>
      <c r="E16" s="379"/>
      <c r="F16" s="719"/>
      <c r="G16" s="719"/>
      <c r="H16" s="379"/>
      <c r="I16" s="178" t="s">
        <v>1154</v>
      </c>
      <c r="J16" s="125">
        <v>200</v>
      </c>
      <c r="K16" s="274" t="s">
        <v>61</v>
      </c>
      <c r="L16" s="719"/>
      <c r="M16" s="379"/>
      <c r="N16" s="379"/>
      <c r="O16" s="600"/>
      <c r="P16" s="379"/>
      <c r="Q16" s="600"/>
      <c r="R16" s="379"/>
      <c r="S16" s="379"/>
    </row>
    <row r="17" spans="1:19" s="20" customFormat="1" ht="30.75" customHeight="1">
      <c r="A17" s="398"/>
      <c r="B17" s="398"/>
      <c r="C17" s="398"/>
      <c r="D17" s="398"/>
      <c r="E17" s="379"/>
      <c r="F17" s="719"/>
      <c r="G17" s="719"/>
      <c r="H17" s="379" t="s">
        <v>1147</v>
      </c>
      <c r="I17" s="178" t="s">
        <v>603</v>
      </c>
      <c r="J17" s="125">
        <v>1</v>
      </c>
      <c r="K17" s="274" t="s">
        <v>61</v>
      </c>
      <c r="L17" s="719"/>
      <c r="M17" s="379"/>
      <c r="N17" s="379"/>
      <c r="O17" s="600"/>
      <c r="P17" s="379"/>
      <c r="Q17" s="600"/>
      <c r="R17" s="379"/>
      <c r="S17" s="379"/>
    </row>
    <row r="18" spans="1:19" s="20" customFormat="1" ht="30">
      <c r="A18" s="398"/>
      <c r="B18" s="398"/>
      <c r="C18" s="398"/>
      <c r="D18" s="398"/>
      <c r="E18" s="379"/>
      <c r="F18" s="719"/>
      <c r="G18" s="719"/>
      <c r="H18" s="379"/>
      <c r="I18" s="178" t="s">
        <v>809</v>
      </c>
      <c r="J18" s="125">
        <v>60</v>
      </c>
      <c r="K18" s="274" t="s">
        <v>67</v>
      </c>
      <c r="L18" s="719"/>
      <c r="M18" s="379"/>
      <c r="N18" s="379"/>
      <c r="O18" s="600"/>
      <c r="P18" s="379"/>
      <c r="Q18" s="600"/>
      <c r="R18" s="379"/>
      <c r="S18" s="379"/>
    </row>
    <row r="19" spans="1:19" s="20" customFormat="1" ht="41.25" customHeight="1">
      <c r="A19" s="398">
        <v>4</v>
      </c>
      <c r="B19" s="379">
        <v>1</v>
      </c>
      <c r="C19" s="379">
        <v>1</v>
      </c>
      <c r="D19" s="379">
        <v>6</v>
      </c>
      <c r="E19" s="379" t="s">
        <v>1155</v>
      </c>
      <c r="F19" s="719" t="s">
        <v>1156</v>
      </c>
      <c r="G19" s="719" t="s">
        <v>1157</v>
      </c>
      <c r="H19" s="398" t="s">
        <v>187</v>
      </c>
      <c r="I19" s="178" t="s">
        <v>118</v>
      </c>
      <c r="J19" s="125">
        <v>1</v>
      </c>
      <c r="K19" s="274" t="s">
        <v>61</v>
      </c>
      <c r="L19" s="724" t="s">
        <v>1158</v>
      </c>
      <c r="M19" s="398" t="s">
        <v>63</v>
      </c>
      <c r="N19" s="398" t="s">
        <v>1137</v>
      </c>
      <c r="O19" s="599">
        <f>Q19+3768.25</f>
        <v>45896.83</v>
      </c>
      <c r="P19" s="398" t="s">
        <v>1137</v>
      </c>
      <c r="Q19" s="599">
        <v>42128.58</v>
      </c>
      <c r="R19" s="398" t="s">
        <v>1137</v>
      </c>
      <c r="S19" s="398" t="s">
        <v>1159</v>
      </c>
    </row>
    <row r="20" spans="1:19" s="20" customFormat="1" ht="29.25" customHeight="1">
      <c r="A20" s="398"/>
      <c r="B20" s="379"/>
      <c r="C20" s="379"/>
      <c r="D20" s="379"/>
      <c r="E20" s="379"/>
      <c r="F20" s="719"/>
      <c r="G20" s="719"/>
      <c r="H20" s="398"/>
      <c r="I20" s="178" t="s">
        <v>121</v>
      </c>
      <c r="J20" s="125">
        <v>20</v>
      </c>
      <c r="K20" s="274" t="s">
        <v>67</v>
      </c>
      <c r="L20" s="724"/>
      <c r="M20" s="398"/>
      <c r="N20" s="398"/>
      <c r="O20" s="599"/>
      <c r="P20" s="398"/>
      <c r="Q20" s="599"/>
      <c r="R20" s="398"/>
      <c r="S20" s="398"/>
    </row>
    <row r="21" spans="1:19" s="20" customFormat="1" ht="33.75" customHeight="1">
      <c r="A21" s="398"/>
      <c r="B21" s="379"/>
      <c r="C21" s="379"/>
      <c r="D21" s="379"/>
      <c r="E21" s="379"/>
      <c r="F21" s="719"/>
      <c r="G21" s="719"/>
      <c r="H21" s="398" t="s">
        <v>235</v>
      </c>
      <c r="I21" s="178" t="s">
        <v>107</v>
      </c>
      <c r="J21" s="125">
        <v>1</v>
      </c>
      <c r="K21" s="274" t="s">
        <v>61</v>
      </c>
      <c r="L21" s="724" t="s">
        <v>1160</v>
      </c>
      <c r="M21" s="398"/>
      <c r="N21" s="398"/>
      <c r="O21" s="599"/>
      <c r="P21" s="398"/>
      <c r="Q21" s="599"/>
      <c r="R21" s="398"/>
      <c r="S21" s="398"/>
    </row>
    <row r="22" spans="1:19" s="20" customFormat="1" ht="35.25" customHeight="1">
      <c r="A22" s="398"/>
      <c r="B22" s="379"/>
      <c r="C22" s="379"/>
      <c r="D22" s="379"/>
      <c r="E22" s="379"/>
      <c r="F22" s="719"/>
      <c r="G22" s="719"/>
      <c r="H22" s="398"/>
      <c r="I22" s="178" t="s">
        <v>108</v>
      </c>
      <c r="J22" s="125">
        <v>100</v>
      </c>
      <c r="K22" s="274" t="s">
        <v>67</v>
      </c>
      <c r="L22" s="724"/>
      <c r="M22" s="398"/>
      <c r="N22" s="398"/>
      <c r="O22" s="599"/>
      <c r="P22" s="398"/>
      <c r="Q22" s="599"/>
      <c r="R22" s="398"/>
      <c r="S22" s="398"/>
    </row>
    <row r="23" spans="1:19" s="20" customFormat="1" ht="25.5" customHeight="1">
      <c r="A23" s="398"/>
      <c r="B23" s="379"/>
      <c r="C23" s="379"/>
      <c r="D23" s="379"/>
      <c r="E23" s="379"/>
      <c r="F23" s="719"/>
      <c r="G23" s="719"/>
      <c r="H23" s="398" t="s">
        <v>141</v>
      </c>
      <c r="I23" s="178" t="s">
        <v>223</v>
      </c>
      <c r="J23" s="125">
        <v>1</v>
      </c>
      <c r="K23" s="274" t="s">
        <v>61</v>
      </c>
      <c r="L23" s="549" t="s">
        <v>1161</v>
      </c>
      <c r="M23" s="398"/>
      <c r="N23" s="398"/>
      <c r="O23" s="599"/>
      <c r="P23" s="398"/>
      <c r="Q23" s="599"/>
      <c r="R23" s="398"/>
      <c r="S23" s="398"/>
    </row>
    <row r="24" spans="1:19" s="20" customFormat="1" ht="34.5" customHeight="1">
      <c r="A24" s="398"/>
      <c r="B24" s="379"/>
      <c r="C24" s="379"/>
      <c r="D24" s="379"/>
      <c r="E24" s="379"/>
      <c r="F24" s="719"/>
      <c r="G24" s="719"/>
      <c r="H24" s="398"/>
      <c r="I24" s="178" t="s">
        <v>518</v>
      </c>
      <c r="J24" s="125">
        <v>10</v>
      </c>
      <c r="K24" s="274" t="s">
        <v>67</v>
      </c>
      <c r="L24" s="549"/>
      <c r="M24" s="398"/>
      <c r="N24" s="398"/>
      <c r="O24" s="599"/>
      <c r="P24" s="398"/>
      <c r="Q24" s="599"/>
      <c r="R24" s="398"/>
      <c r="S24" s="398"/>
    </row>
    <row r="25" spans="1:19" s="20" customFormat="1" ht="15" customHeight="1">
      <c r="A25" s="398">
        <v>5</v>
      </c>
      <c r="B25" s="398">
        <v>4</v>
      </c>
      <c r="C25" s="398">
        <v>1</v>
      </c>
      <c r="D25" s="398">
        <v>6</v>
      </c>
      <c r="E25" s="379" t="s">
        <v>1162</v>
      </c>
      <c r="F25" s="719" t="s">
        <v>1163</v>
      </c>
      <c r="G25" s="719" t="s">
        <v>1164</v>
      </c>
      <c r="H25" s="367" t="s">
        <v>187</v>
      </c>
      <c r="I25" s="324" t="s">
        <v>484</v>
      </c>
      <c r="J25" s="324">
        <v>1</v>
      </c>
      <c r="K25" s="324" t="s">
        <v>61</v>
      </c>
      <c r="L25" s="719" t="s">
        <v>1165</v>
      </c>
      <c r="M25" s="398" t="s">
        <v>63</v>
      </c>
      <c r="N25" s="398" t="s">
        <v>1137</v>
      </c>
      <c r="O25" s="599">
        <v>33561</v>
      </c>
      <c r="P25" s="398" t="s">
        <v>1137</v>
      </c>
      <c r="Q25" s="599">
        <v>31545</v>
      </c>
      <c r="R25" s="398" t="s">
        <v>1137</v>
      </c>
      <c r="S25" s="379" t="s">
        <v>1153</v>
      </c>
    </row>
    <row r="26" spans="1:19" s="20" customFormat="1" ht="30">
      <c r="A26" s="398"/>
      <c r="B26" s="398"/>
      <c r="C26" s="398"/>
      <c r="D26" s="398"/>
      <c r="E26" s="379"/>
      <c r="F26" s="719"/>
      <c r="G26" s="719"/>
      <c r="H26" s="369"/>
      <c r="I26" s="279" t="s">
        <v>1166</v>
      </c>
      <c r="J26" s="324">
        <v>15</v>
      </c>
      <c r="K26" s="324" t="s">
        <v>67</v>
      </c>
      <c r="L26" s="719"/>
      <c r="M26" s="398"/>
      <c r="N26" s="398"/>
      <c r="O26" s="599"/>
      <c r="P26" s="398"/>
      <c r="Q26" s="599"/>
      <c r="R26" s="398"/>
      <c r="S26" s="379"/>
    </row>
    <row r="27" spans="1:19" s="20" customFormat="1" ht="30" customHeight="1">
      <c r="A27" s="398"/>
      <c r="B27" s="398"/>
      <c r="C27" s="398"/>
      <c r="D27" s="398"/>
      <c r="E27" s="379"/>
      <c r="F27" s="719"/>
      <c r="G27" s="719"/>
      <c r="H27" s="367" t="s">
        <v>1134</v>
      </c>
      <c r="I27" s="279" t="s">
        <v>1167</v>
      </c>
      <c r="J27" s="324">
        <v>1</v>
      </c>
      <c r="K27" s="324" t="s">
        <v>61</v>
      </c>
      <c r="L27" s="719"/>
      <c r="M27" s="398"/>
      <c r="N27" s="398"/>
      <c r="O27" s="599"/>
      <c r="P27" s="398"/>
      <c r="Q27" s="599"/>
      <c r="R27" s="398"/>
      <c r="S27" s="379"/>
    </row>
    <row r="28" spans="1:19" s="20" customFormat="1" ht="30">
      <c r="A28" s="398"/>
      <c r="B28" s="398"/>
      <c r="C28" s="398"/>
      <c r="D28" s="398"/>
      <c r="E28" s="379"/>
      <c r="F28" s="719"/>
      <c r="G28" s="719"/>
      <c r="H28" s="368"/>
      <c r="I28" s="279" t="s">
        <v>1168</v>
      </c>
      <c r="J28" s="324">
        <v>20</v>
      </c>
      <c r="K28" s="324" t="s">
        <v>67</v>
      </c>
      <c r="L28" s="719"/>
      <c r="M28" s="398"/>
      <c r="N28" s="398"/>
      <c r="O28" s="599"/>
      <c r="P28" s="398"/>
      <c r="Q28" s="599"/>
      <c r="R28" s="398"/>
      <c r="S28" s="379"/>
    </row>
    <row r="29" spans="1:19" s="20" customFormat="1" ht="30">
      <c r="A29" s="398"/>
      <c r="B29" s="398"/>
      <c r="C29" s="398"/>
      <c r="D29" s="398"/>
      <c r="E29" s="379"/>
      <c r="F29" s="719"/>
      <c r="G29" s="719"/>
      <c r="H29" s="369"/>
      <c r="I29" s="287" t="s">
        <v>1169</v>
      </c>
      <c r="J29" s="324">
        <v>1</v>
      </c>
      <c r="K29" s="324" t="s">
        <v>67</v>
      </c>
      <c r="L29" s="719"/>
      <c r="M29" s="398"/>
      <c r="N29" s="398"/>
      <c r="O29" s="599"/>
      <c r="P29" s="398"/>
      <c r="Q29" s="599"/>
      <c r="R29" s="398"/>
      <c r="S29" s="379"/>
    </row>
    <row r="30" spans="1:19" s="20" customFormat="1" ht="45">
      <c r="A30" s="398"/>
      <c r="B30" s="398"/>
      <c r="C30" s="398"/>
      <c r="D30" s="398"/>
      <c r="E30" s="379"/>
      <c r="F30" s="719"/>
      <c r="G30" s="719"/>
      <c r="H30" s="367" t="s">
        <v>634</v>
      </c>
      <c r="I30" s="279" t="s">
        <v>1170</v>
      </c>
      <c r="J30" s="324">
        <v>1</v>
      </c>
      <c r="K30" s="324" t="s">
        <v>61</v>
      </c>
      <c r="L30" s="719"/>
      <c r="M30" s="398"/>
      <c r="N30" s="398"/>
      <c r="O30" s="599"/>
      <c r="P30" s="398"/>
      <c r="Q30" s="599"/>
      <c r="R30" s="398"/>
      <c r="S30" s="379"/>
    </row>
    <row r="31" spans="1:19" s="20" customFormat="1" ht="30">
      <c r="A31" s="398"/>
      <c r="B31" s="398"/>
      <c r="C31" s="398"/>
      <c r="D31" s="398"/>
      <c r="E31" s="379"/>
      <c r="F31" s="719"/>
      <c r="G31" s="719"/>
      <c r="H31" s="369"/>
      <c r="I31" s="279" t="s">
        <v>1146</v>
      </c>
      <c r="J31" s="324">
        <v>15</v>
      </c>
      <c r="K31" s="324" t="s">
        <v>61</v>
      </c>
      <c r="L31" s="719"/>
      <c r="M31" s="398"/>
      <c r="N31" s="398"/>
      <c r="O31" s="599"/>
      <c r="P31" s="398"/>
      <c r="Q31" s="599"/>
      <c r="R31" s="398"/>
      <c r="S31" s="379"/>
    </row>
    <row r="32" spans="1:19" s="20" customFormat="1" ht="48" customHeight="1">
      <c r="A32" s="398"/>
      <c r="B32" s="398"/>
      <c r="C32" s="398"/>
      <c r="D32" s="398"/>
      <c r="E32" s="379"/>
      <c r="F32" s="719"/>
      <c r="G32" s="719"/>
      <c r="H32" s="367" t="s">
        <v>284</v>
      </c>
      <c r="I32" s="279" t="s">
        <v>1171</v>
      </c>
      <c r="J32" s="324">
        <v>1</v>
      </c>
      <c r="K32" s="324" t="s">
        <v>61</v>
      </c>
      <c r="L32" s="719"/>
      <c r="M32" s="398"/>
      <c r="N32" s="398"/>
      <c r="O32" s="599"/>
      <c r="P32" s="398"/>
      <c r="Q32" s="599"/>
      <c r="R32" s="398"/>
      <c r="S32" s="379"/>
    </row>
    <row r="33" spans="1:19" s="20" customFormat="1" ht="34.5" customHeight="1">
      <c r="A33" s="398"/>
      <c r="B33" s="398"/>
      <c r="C33" s="398"/>
      <c r="D33" s="398"/>
      <c r="E33" s="379"/>
      <c r="F33" s="719"/>
      <c r="G33" s="719"/>
      <c r="H33" s="369"/>
      <c r="I33" s="178" t="s">
        <v>1172</v>
      </c>
      <c r="J33" s="343">
        <v>3377</v>
      </c>
      <c r="K33" s="178" t="s">
        <v>1173</v>
      </c>
      <c r="L33" s="719"/>
      <c r="M33" s="398"/>
      <c r="N33" s="398"/>
      <c r="O33" s="599"/>
      <c r="P33" s="398"/>
      <c r="Q33" s="599"/>
      <c r="R33" s="398"/>
      <c r="S33" s="379"/>
    </row>
    <row r="34" spans="1:19" s="20" customFormat="1">
      <c r="A34" s="398">
        <v>6</v>
      </c>
      <c r="B34" s="398">
        <v>3</v>
      </c>
      <c r="C34" s="398">
        <v>1</v>
      </c>
      <c r="D34" s="398">
        <v>6</v>
      </c>
      <c r="E34" s="379" t="s">
        <v>1174</v>
      </c>
      <c r="F34" s="719" t="s">
        <v>1175</v>
      </c>
      <c r="G34" s="723" t="s">
        <v>1176</v>
      </c>
      <c r="H34" s="387" t="s">
        <v>141</v>
      </c>
      <c r="I34" s="274" t="s">
        <v>470</v>
      </c>
      <c r="J34" s="71">
        <v>1</v>
      </c>
      <c r="K34" s="274" t="s">
        <v>61</v>
      </c>
      <c r="L34" s="719" t="s">
        <v>1177</v>
      </c>
      <c r="M34" s="398" t="s">
        <v>63</v>
      </c>
      <c r="N34" s="398" t="s">
        <v>1137</v>
      </c>
      <c r="O34" s="599">
        <v>7367</v>
      </c>
      <c r="P34" s="398" t="s">
        <v>1137</v>
      </c>
      <c r="Q34" s="599">
        <v>7250</v>
      </c>
      <c r="R34" s="398"/>
      <c r="S34" s="398" t="s">
        <v>1178</v>
      </c>
    </row>
    <row r="35" spans="1:19" s="20" customFormat="1" ht="30">
      <c r="A35" s="398"/>
      <c r="B35" s="398"/>
      <c r="C35" s="398"/>
      <c r="D35" s="398"/>
      <c r="E35" s="379"/>
      <c r="F35" s="719"/>
      <c r="G35" s="723"/>
      <c r="H35" s="388"/>
      <c r="I35" s="178" t="s">
        <v>1179</v>
      </c>
      <c r="J35" s="71">
        <v>30</v>
      </c>
      <c r="K35" s="274" t="s">
        <v>67</v>
      </c>
      <c r="L35" s="719"/>
      <c r="M35" s="398"/>
      <c r="N35" s="398"/>
      <c r="O35" s="599"/>
      <c r="P35" s="398"/>
      <c r="Q35" s="599"/>
      <c r="R35" s="398"/>
      <c r="S35" s="398"/>
    </row>
    <row r="36" spans="1:19" s="20" customFormat="1" ht="24.75" customHeight="1">
      <c r="A36" s="398"/>
      <c r="B36" s="398"/>
      <c r="C36" s="398"/>
      <c r="D36" s="398"/>
      <c r="E36" s="379"/>
      <c r="F36" s="719"/>
      <c r="G36" s="723"/>
      <c r="H36" s="387" t="s">
        <v>125</v>
      </c>
      <c r="I36" s="274" t="s">
        <v>446</v>
      </c>
      <c r="J36" s="71">
        <v>1</v>
      </c>
      <c r="K36" s="274" t="s">
        <v>61</v>
      </c>
      <c r="L36" s="719"/>
      <c r="M36" s="398"/>
      <c r="N36" s="398"/>
      <c r="O36" s="599"/>
      <c r="P36" s="398"/>
      <c r="Q36" s="599"/>
      <c r="R36" s="398"/>
      <c r="S36" s="398"/>
    </row>
    <row r="37" spans="1:19" s="20" customFormat="1" ht="39.75" customHeight="1">
      <c r="A37" s="398"/>
      <c r="B37" s="398"/>
      <c r="C37" s="398"/>
      <c r="D37" s="398"/>
      <c r="E37" s="379"/>
      <c r="F37" s="719"/>
      <c r="G37" s="723"/>
      <c r="H37" s="388"/>
      <c r="I37" s="279" t="s">
        <v>449</v>
      </c>
      <c r="J37" s="71">
        <v>50</v>
      </c>
      <c r="K37" s="274" t="s">
        <v>67</v>
      </c>
      <c r="L37" s="719"/>
      <c r="M37" s="398"/>
      <c r="N37" s="398"/>
      <c r="O37" s="599"/>
      <c r="P37" s="398"/>
      <c r="Q37" s="599"/>
      <c r="R37" s="398"/>
      <c r="S37" s="398"/>
    </row>
    <row r="38" spans="1:19" s="20" customFormat="1" ht="38.25" customHeight="1">
      <c r="A38" s="398">
        <v>7</v>
      </c>
      <c r="B38" s="398">
        <v>3</v>
      </c>
      <c r="C38" s="398">
        <v>1</v>
      </c>
      <c r="D38" s="398">
        <v>6</v>
      </c>
      <c r="E38" s="379" t="s">
        <v>1180</v>
      </c>
      <c r="F38" s="719" t="s">
        <v>1181</v>
      </c>
      <c r="G38" s="719" t="s">
        <v>1182</v>
      </c>
      <c r="H38" s="379" t="s">
        <v>1134</v>
      </c>
      <c r="I38" s="178" t="s">
        <v>1135</v>
      </c>
      <c r="J38" s="125">
        <v>1</v>
      </c>
      <c r="K38" s="274" t="s">
        <v>61</v>
      </c>
      <c r="L38" s="719" t="s">
        <v>1183</v>
      </c>
      <c r="M38" s="398" t="s">
        <v>206</v>
      </c>
      <c r="N38" s="398" t="s">
        <v>1137</v>
      </c>
      <c r="O38" s="599">
        <f>Q38+1000</f>
        <v>79960.600000000006</v>
      </c>
      <c r="P38" s="398" t="s">
        <v>1137</v>
      </c>
      <c r="Q38" s="599">
        <v>78960.600000000006</v>
      </c>
      <c r="R38" s="398" t="s">
        <v>1137</v>
      </c>
      <c r="S38" s="379" t="s">
        <v>1184</v>
      </c>
    </row>
    <row r="39" spans="1:19" s="20" customFormat="1" ht="46.5" customHeight="1">
      <c r="A39" s="398"/>
      <c r="B39" s="398"/>
      <c r="C39" s="398"/>
      <c r="D39" s="398"/>
      <c r="E39" s="379"/>
      <c r="F39" s="719"/>
      <c r="G39" s="719"/>
      <c r="H39" s="379"/>
      <c r="I39" s="178" t="s">
        <v>551</v>
      </c>
      <c r="J39" s="125">
        <v>30</v>
      </c>
      <c r="K39" s="274" t="s">
        <v>67</v>
      </c>
      <c r="L39" s="719"/>
      <c r="M39" s="398"/>
      <c r="N39" s="398"/>
      <c r="O39" s="599"/>
      <c r="P39" s="398"/>
      <c r="Q39" s="599"/>
      <c r="R39" s="398"/>
      <c r="S39" s="379"/>
    </row>
    <row r="40" spans="1:19" s="20" customFormat="1" ht="30" customHeight="1">
      <c r="A40" s="398"/>
      <c r="B40" s="398"/>
      <c r="C40" s="398"/>
      <c r="D40" s="398"/>
      <c r="E40" s="379"/>
      <c r="F40" s="719"/>
      <c r="G40" s="719"/>
      <c r="H40" s="398" t="s">
        <v>235</v>
      </c>
      <c r="I40" s="178" t="s">
        <v>107</v>
      </c>
      <c r="J40" s="125">
        <v>2</v>
      </c>
      <c r="K40" s="274" t="s">
        <v>61</v>
      </c>
      <c r="L40" s="719"/>
      <c r="M40" s="398"/>
      <c r="N40" s="398"/>
      <c r="O40" s="599"/>
      <c r="P40" s="398"/>
      <c r="Q40" s="599"/>
      <c r="R40" s="398"/>
      <c r="S40" s="379"/>
    </row>
    <row r="41" spans="1:19" s="20" customFormat="1" ht="38.25" customHeight="1">
      <c r="A41" s="398"/>
      <c r="B41" s="398"/>
      <c r="C41" s="398"/>
      <c r="D41" s="398"/>
      <c r="E41" s="379"/>
      <c r="F41" s="719"/>
      <c r="G41" s="719"/>
      <c r="H41" s="398"/>
      <c r="I41" s="178" t="s">
        <v>108</v>
      </c>
      <c r="J41" s="125">
        <v>30</v>
      </c>
      <c r="K41" s="274" t="s">
        <v>67</v>
      </c>
      <c r="L41" s="719"/>
      <c r="M41" s="398"/>
      <c r="N41" s="398"/>
      <c r="O41" s="599"/>
      <c r="P41" s="398"/>
      <c r="Q41" s="599"/>
      <c r="R41" s="398"/>
      <c r="S41" s="379"/>
    </row>
    <row r="42" spans="1:19" s="20" customFormat="1" ht="44.25" customHeight="1">
      <c r="A42" s="398">
        <v>8</v>
      </c>
      <c r="B42" s="398">
        <v>1</v>
      </c>
      <c r="C42" s="398">
        <v>1</v>
      </c>
      <c r="D42" s="398">
        <v>6</v>
      </c>
      <c r="E42" s="379" t="s">
        <v>1185</v>
      </c>
      <c r="F42" s="719" t="s">
        <v>1186</v>
      </c>
      <c r="G42" s="719" t="s">
        <v>1187</v>
      </c>
      <c r="H42" s="379" t="s">
        <v>1134</v>
      </c>
      <c r="I42" s="178" t="s">
        <v>1135</v>
      </c>
      <c r="J42" s="125">
        <v>1</v>
      </c>
      <c r="K42" s="274" t="s">
        <v>61</v>
      </c>
      <c r="L42" s="719" t="s">
        <v>1188</v>
      </c>
      <c r="M42" s="398" t="s">
        <v>206</v>
      </c>
      <c r="N42" s="398" t="s">
        <v>1137</v>
      </c>
      <c r="O42" s="599">
        <f>Q42+788</f>
        <v>39813</v>
      </c>
      <c r="P42" s="398" t="s">
        <v>1137</v>
      </c>
      <c r="Q42" s="599">
        <v>39025</v>
      </c>
      <c r="R42" s="398" t="s">
        <v>1137</v>
      </c>
      <c r="S42" s="398" t="s">
        <v>1178</v>
      </c>
    </row>
    <row r="43" spans="1:19" s="20" customFormat="1" ht="47.25" customHeight="1">
      <c r="A43" s="398"/>
      <c r="B43" s="398"/>
      <c r="C43" s="398"/>
      <c r="D43" s="398"/>
      <c r="E43" s="379"/>
      <c r="F43" s="719"/>
      <c r="G43" s="719"/>
      <c r="H43" s="379"/>
      <c r="I43" s="178" t="s">
        <v>551</v>
      </c>
      <c r="J43" s="125">
        <v>26</v>
      </c>
      <c r="K43" s="274" t="s">
        <v>67</v>
      </c>
      <c r="L43" s="719"/>
      <c r="M43" s="398"/>
      <c r="N43" s="398"/>
      <c r="O43" s="599"/>
      <c r="P43" s="398"/>
      <c r="Q43" s="599"/>
      <c r="R43" s="398"/>
      <c r="S43" s="398"/>
    </row>
    <row r="44" spans="1:19" s="20" customFormat="1" ht="30.75" customHeight="1">
      <c r="A44" s="398"/>
      <c r="B44" s="398"/>
      <c r="C44" s="398"/>
      <c r="D44" s="398"/>
      <c r="E44" s="379"/>
      <c r="F44" s="719"/>
      <c r="G44" s="719"/>
      <c r="H44" s="398" t="s">
        <v>235</v>
      </c>
      <c r="I44" s="178" t="s">
        <v>107</v>
      </c>
      <c r="J44" s="125">
        <v>1</v>
      </c>
      <c r="K44" s="274" t="s">
        <v>61</v>
      </c>
      <c r="L44" s="719"/>
      <c r="M44" s="398"/>
      <c r="N44" s="398"/>
      <c r="O44" s="599"/>
      <c r="P44" s="398"/>
      <c r="Q44" s="599"/>
      <c r="R44" s="398"/>
      <c r="S44" s="398"/>
    </row>
    <row r="45" spans="1:19" s="20" customFormat="1" ht="30">
      <c r="A45" s="398"/>
      <c r="B45" s="398"/>
      <c r="C45" s="398"/>
      <c r="D45" s="398"/>
      <c r="E45" s="379"/>
      <c r="F45" s="719"/>
      <c r="G45" s="719"/>
      <c r="H45" s="398"/>
      <c r="I45" s="178" t="s">
        <v>108</v>
      </c>
      <c r="J45" s="125">
        <v>50</v>
      </c>
      <c r="K45" s="274" t="s">
        <v>67</v>
      </c>
      <c r="L45" s="719"/>
      <c r="M45" s="398"/>
      <c r="N45" s="398"/>
      <c r="O45" s="599"/>
      <c r="P45" s="398"/>
      <c r="Q45" s="599"/>
      <c r="R45" s="398"/>
      <c r="S45" s="398"/>
    </row>
    <row r="46" spans="1:19" ht="102.75" customHeight="1">
      <c r="A46" s="387">
        <v>9</v>
      </c>
      <c r="B46" s="387">
        <v>3</v>
      </c>
      <c r="C46" s="387">
        <v>1</v>
      </c>
      <c r="D46" s="387">
        <v>9</v>
      </c>
      <c r="E46" s="367" t="s">
        <v>1189</v>
      </c>
      <c r="F46" s="717" t="s">
        <v>1190</v>
      </c>
      <c r="G46" s="717" t="s">
        <v>1191</v>
      </c>
      <c r="H46" s="367" t="s">
        <v>1192</v>
      </c>
      <c r="I46" s="279" t="s">
        <v>1193</v>
      </c>
      <c r="J46" s="71">
        <v>12</v>
      </c>
      <c r="K46" s="324" t="s">
        <v>61</v>
      </c>
      <c r="L46" s="717" t="s">
        <v>1194</v>
      </c>
      <c r="M46" s="387" t="s">
        <v>206</v>
      </c>
      <c r="N46" s="387" t="s">
        <v>1137</v>
      </c>
      <c r="O46" s="566">
        <v>25880</v>
      </c>
      <c r="P46" s="387" t="s">
        <v>1137</v>
      </c>
      <c r="Q46" s="566">
        <v>22480</v>
      </c>
      <c r="R46" s="387" t="s">
        <v>1137</v>
      </c>
      <c r="S46" s="367" t="s">
        <v>1195</v>
      </c>
    </row>
    <row r="47" spans="1:19" s="20" customFormat="1" ht="93.75" customHeight="1">
      <c r="A47" s="388"/>
      <c r="B47" s="388"/>
      <c r="C47" s="388"/>
      <c r="D47" s="388"/>
      <c r="E47" s="369"/>
      <c r="F47" s="718"/>
      <c r="G47" s="718"/>
      <c r="H47" s="369"/>
      <c r="I47" s="178" t="s">
        <v>1196</v>
      </c>
      <c r="J47" s="318">
        <v>1500</v>
      </c>
      <c r="K47" s="274" t="s">
        <v>67</v>
      </c>
      <c r="L47" s="718"/>
      <c r="M47" s="388"/>
      <c r="N47" s="388"/>
      <c r="O47" s="596"/>
      <c r="P47" s="388"/>
      <c r="Q47" s="596"/>
      <c r="R47" s="388"/>
      <c r="S47" s="369"/>
    </row>
    <row r="48" spans="1:19" s="20" customFormat="1" ht="42" customHeight="1">
      <c r="A48" s="398">
        <v>10</v>
      </c>
      <c r="B48" s="398">
        <v>1</v>
      </c>
      <c r="C48" s="398">
        <v>1</v>
      </c>
      <c r="D48" s="398">
        <v>9</v>
      </c>
      <c r="E48" s="379" t="s">
        <v>1197</v>
      </c>
      <c r="F48" s="719" t="s">
        <v>1198</v>
      </c>
      <c r="G48" s="719" t="s">
        <v>1199</v>
      </c>
      <c r="H48" s="387" t="s">
        <v>125</v>
      </c>
      <c r="I48" s="324" t="s">
        <v>446</v>
      </c>
      <c r="J48" s="71">
        <v>1</v>
      </c>
      <c r="K48" s="324" t="s">
        <v>61</v>
      </c>
      <c r="L48" s="719" t="s">
        <v>1200</v>
      </c>
      <c r="M48" s="398" t="s">
        <v>346</v>
      </c>
      <c r="N48" s="398" t="s">
        <v>1137</v>
      </c>
      <c r="O48" s="599">
        <f>Q48+3109.8</f>
        <v>28990.5</v>
      </c>
      <c r="P48" s="398" t="s">
        <v>1137</v>
      </c>
      <c r="Q48" s="599">
        <v>25880.7</v>
      </c>
      <c r="R48" s="398" t="s">
        <v>1137</v>
      </c>
      <c r="S48" s="379" t="s">
        <v>1201</v>
      </c>
    </row>
    <row r="49" spans="1:19" s="20" customFormat="1" ht="42" customHeight="1">
      <c r="A49" s="398"/>
      <c r="B49" s="398"/>
      <c r="C49" s="398"/>
      <c r="D49" s="398"/>
      <c r="E49" s="379"/>
      <c r="F49" s="719"/>
      <c r="G49" s="719"/>
      <c r="H49" s="402"/>
      <c r="I49" s="279" t="s">
        <v>449</v>
      </c>
      <c r="J49" s="71">
        <v>160</v>
      </c>
      <c r="K49" s="324" t="s">
        <v>67</v>
      </c>
      <c r="L49" s="719"/>
      <c r="M49" s="398"/>
      <c r="N49" s="398"/>
      <c r="O49" s="398"/>
      <c r="P49" s="398"/>
      <c r="Q49" s="398"/>
      <c r="R49" s="398"/>
      <c r="S49" s="379"/>
    </row>
    <row r="50" spans="1:19" s="20" customFormat="1" ht="36.75" customHeight="1">
      <c r="A50" s="398"/>
      <c r="B50" s="398"/>
      <c r="C50" s="398"/>
      <c r="D50" s="398"/>
      <c r="E50" s="379"/>
      <c r="F50" s="719"/>
      <c r="G50" s="719"/>
      <c r="H50" s="388"/>
      <c r="I50" s="178" t="s">
        <v>1202</v>
      </c>
      <c r="J50" s="125">
        <v>100</v>
      </c>
      <c r="K50" s="274" t="s">
        <v>67</v>
      </c>
      <c r="L50" s="719"/>
      <c r="M50" s="398"/>
      <c r="N50" s="398"/>
      <c r="O50" s="398"/>
      <c r="P50" s="398"/>
      <c r="Q50" s="398"/>
      <c r="R50" s="398"/>
      <c r="S50" s="379"/>
    </row>
    <row r="51" spans="1:19" s="20" customFormat="1">
      <c r="A51" s="387">
        <v>11</v>
      </c>
      <c r="B51" s="387">
        <v>3</v>
      </c>
      <c r="C51" s="387">
        <v>1</v>
      </c>
      <c r="D51" s="387">
        <v>9</v>
      </c>
      <c r="E51" s="367" t="s">
        <v>1203</v>
      </c>
      <c r="F51" s="717" t="s">
        <v>1204</v>
      </c>
      <c r="G51" s="717" t="s">
        <v>1205</v>
      </c>
      <c r="H51" s="367" t="s">
        <v>1206</v>
      </c>
      <c r="I51" s="324" t="s">
        <v>1207</v>
      </c>
      <c r="J51" s="71">
        <v>3</v>
      </c>
      <c r="K51" s="324" t="s">
        <v>61</v>
      </c>
      <c r="L51" s="717" t="s">
        <v>1208</v>
      </c>
      <c r="M51" s="387" t="s">
        <v>315</v>
      </c>
      <c r="N51" s="387"/>
      <c r="O51" s="566">
        <v>51164.83</v>
      </c>
      <c r="P51" s="387"/>
      <c r="Q51" s="566">
        <v>44524.83</v>
      </c>
      <c r="R51" s="387"/>
      <c r="S51" s="367" t="s">
        <v>1209</v>
      </c>
    </row>
    <row r="52" spans="1:19" s="20" customFormat="1" ht="30">
      <c r="A52" s="402"/>
      <c r="B52" s="402"/>
      <c r="C52" s="402"/>
      <c r="D52" s="402"/>
      <c r="E52" s="368"/>
      <c r="F52" s="722"/>
      <c r="G52" s="722"/>
      <c r="H52" s="368"/>
      <c r="I52" s="279" t="s">
        <v>441</v>
      </c>
      <c r="J52" s="71">
        <v>66</v>
      </c>
      <c r="K52" s="324" t="s">
        <v>67</v>
      </c>
      <c r="L52" s="722"/>
      <c r="M52" s="402"/>
      <c r="N52" s="402"/>
      <c r="O52" s="567"/>
      <c r="P52" s="402"/>
      <c r="Q52" s="567"/>
      <c r="R52" s="402"/>
      <c r="S52" s="368"/>
    </row>
    <row r="53" spans="1:19" s="20" customFormat="1" ht="30">
      <c r="A53" s="402"/>
      <c r="B53" s="402"/>
      <c r="C53" s="402"/>
      <c r="D53" s="402"/>
      <c r="E53" s="368"/>
      <c r="F53" s="722"/>
      <c r="G53" s="722"/>
      <c r="H53" s="368"/>
      <c r="I53" s="279" t="s">
        <v>1169</v>
      </c>
      <c r="J53" s="71">
        <v>6</v>
      </c>
      <c r="K53" s="324" t="s">
        <v>67</v>
      </c>
      <c r="L53" s="722"/>
      <c r="M53" s="402"/>
      <c r="N53" s="402"/>
      <c r="O53" s="567"/>
      <c r="P53" s="402"/>
      <c r="Q53" s="567"/>
      <c r="R53" s="402"/>
      <c r="S53" s="368"/>
    </row>
    <row r="54" spans="1:19" s="20" customFormat="1" ht="30">
      <c r="A54" s="402"/>
      <c r="B54" s="402"/>
      <c r="C54" s="402"/>
      <c r="D54" s="402"/>
      <c r="E54" s="368"/>
      <c r="F54" s="722"/>
      <c r="G54" s="722"/>
      <c r="H54" s="368"/>
      <c r="I54" s="279" t="s">
        <v>1167</v>
      </c>
      <c r="J54" s="71">
        <v>1</v>
      </c>
      <c r="K54" s="324" t="s">
        <v>61</v>
      </c>
      <c r="L54" s="722"/>
      <c r="M54" s="402"/>
      <c r="N54" s="402"/>
      <c r="O54" s="567"/>
      <c r="P54" s="402"/>
      <c r="Q54" s="567"/>
      <c r="R54" s="402"/>
      <c r="S54" s="368"/>
    </row>
    <row r="55" spans="1:19" s="20" customFormat="1" ht="30">
      <c r="A55" s="402"/>
      <c r="B55" s="402"/>
      <c r="C55" s="402"/>
      <c r="D55" s="402"/>
      <c r="E55" s="368"/>
      <c r="F55" s="722"/>
      <c r="G55" s="722"/>
      <c r="H55" s="368"/>
      <c r="I55" s="279" t="s">
        <v>1168</v>
      </c>
      <c r="J55" s="71">
        <v>22</v>
      </c>
      <c r="K55" s="324" t="s">
        <v>67</v>
      </c>
      <c r="L55" s="722"/>
      <c r="M55" s="402"/>
      <c r="N55" s="402"/>
      <c r="O55" s="567"/>
      <c r="P55" s="402"/>
      <c r="Q55" s="567"/>
      <c r="R55" s="402"/>
      <c r="S55" s="368"/>
    </row>
    <row r="56" spans="1:19" s="20" customFormat="1" ht="52.5" customHeight="1">
      <c r="A56" s="388"/>
      <c r="B56" s="388"/>
      <c r="C56" s="388"/>
      <c r="D56" s="388"/>
      <c r="E56" s="369"/>
      <c r="F56" s="718"/>
      <c r="G56" s="718"/>
      <c r="H56" s="369"/>
      <c r="I56" s="344" t="s">
        <v>1169</v>
      </c>
      <c r="J56" s="125">
        <v>2</v>
      </c>
      <c r="K56" s="345" t="s">
        <v>67</v>
      </c>
      <c r="L56" s="718"/>
      <c r="M56" s="388"/>
      <c r="N56" s="388"/>
      <c r="O56" s="596"/>
      <c r="P56" s="388"/>
      <c r="Q56" s="596"/>
      <c r="R56" s="388"/>
      <c r="S56" s="369"/>
    </row>
    <row r="57" spans="1:19" s="20" customFormat="1" ht="45.75" customHeight="1">
      <c r="A57" s="387">
        <v>12</v>
      </c>
      <c r="B57" s="387">
        <v>6</v>
      </c>
      <c r="C57" s="387">
        <v>1</v>
      </c>
      <c r="D57" s="387">
        <v>9</v>
      </c>
      <c r="E57" s="367" t="s">
        <v>1210</v>
      </c>
      <c r="F57" s="717" t="s">
        <v>1211</v>
      </c>
      <c r="G57" s="717" t="s">
        <v>1212</v>
      </c>
      <c r="H57" s="71" t="s">
        <v>1213</v>
      </c>
      <c r="I57" s="279" t="s">
        <v>1214</v>
      </c>
      <c r="J57" s="71">
        <v>1</v>
      </c>
      <c r="K57" s="324" t="s">
        <v>61</v>
      </c>
      <c r="L57" s="717" t="s">
        <v>1215</v>
      </c>
      <c r="M57" s="387" t="s">
        <v>63</v>
      </c>
      <c r="N57" s="387" t="s">
        <v>1137</v>
      </c>
      <c r="O57" s="566">
        <f>Q57+3160</f>
        <v>42910</v>
      </c>
      <c r="P57" s="387" t="s">
        <v>1137</v>
      </c>
      <c r="Q57" s="566">
        <v>39750</v>
      </c>
      <c r="R57" s="387" t="s">
        <v>1137</v>
      </c>
      <c r="S57" s="367" t="s">
        <v>1153</v>
      </c>
    </row>
    <row r="58" spans="1:19" s="20" customFormat="1" ht="30">
      <c r="A58" s="402"/>
      <c r="B58" s="402"/>
      <c r="C58" s="402"/>
      <c r="D58" s="402"/>
      <c r="E58" s="368"/>
      <c r="F58" s="722"/>
      <c r="G58" s="722"/>
      <c r="H58" s="367" t="s">
        <v>1216</v>
      </c>
      <c r="I58" s="279" t="s">
        <v>1217</v>
      </c>
      <c r="J58" s="71">
        <v>16</v>
      </c>
      <c r="K58" s="324" t="s">
        <v>61</v>
      </c>
      <c r="L58" s="722"/>
      <c r="M58" s="402"/>
      <c r="N58" s="402"/>
      <c r="O58" s="567"/>
      <c r="P58" s="402"/>
      <c r="Q58" s="567"/>
      <c r="R58" s="402"/>
      <c r="S58" s="368"/>
    </row>
    <row r="59" spans="1:19" s="20" customFormat="1">
      <c r="A59" s="402"/>
      <c r="B59" s="402"/>
      <c r="C59" s="402"/>
      <c r="D59" s="402"/>
      <c r="E59" s="368"/>
      <c r="F59" s="722"/>
      <c r="G59" s="722"/>
      <c r="H59" s="369"/>
      <c r="I59" s="279" t="s">
        <v>208</v>
      </c>
      <c r="J59" s="71">
        <v>60</v>
      </c>
      <c r="K59" s="324" t="s">
        <v>67</v>
      </c>
      <c r="L59" s="722"/>
      <c r="M59" s="402"/>
      <c r="N59" s="402"/>
      <c r="O59" s="567"/>
      <c r="P59" s="402"/>
      <c r="Q59" s="567"/>
      <c r="R59" s="402"/>
      <c r="S59" s="368"/>
    </row>
    <row r="60" spans="1:19" s="20" customFormat="1" ht="45">
      <c r="A60" s="402"/>
      <c r="B60" s="402"/>
      <c r="C60" s="402"/>
      <c r="D60" s="402"/>
      <c r="E60" s="368"/>
      <c r="F60" s="722"/>
      <c r="G60" s="722"/>
      <c r="H60" s="367" t="s">
        <v>634</v>
      </c>
      <c r="I60" s="279" t="s">
        <v>1145</v>
      </c>
      <c r="J60" s="71">
        <v>1</v>
      </c>
      <c r="K60" s="324" t="s">
        <v>61</v>
      </c>
      <c r="L60" s="722"/>
      <c r="M60" s="402"/>
      <c r="N60" s="402"/>
      <c r="O60" s="567"/>
      <c r="P60" s="402"/>
      <c r="Q60" s="567"/>
      <c r="R60" s="402"/>
      <c r="S60" s="368"/>
    </row>
    <row r="61" spans="1:19" s="20" customFormat="1" ht="30">
      <c r="A61" s="388"/>
      <c r="B61" s="388"/>
      <c r="C61" s="388"/>
      <c r="D61" s="388"/>
      <c r="E61" s="369"/>
      <c r="F61" s="718"/>
      <c r="G61" s="718"/>
      <c r="H61" s="369"/>
      <c r="I61" s="279" t="s">
        <v>1146</v>
      </c>
      <c r="J61" s="71">
        <v>50</v>
      </c>
      <c r="K61" s="324" t="s">
        <v>61</v>
      </c>
      <c r="L61" s="718"/>
      <c r="M61" s="388"/>
      <c r="N61" s="388"/>
      <c r="O61" s="596"/>
      <c r="P61" s="388"/>
      <c r="Q61" s="596"/>
      <c r="R61" s="388"/>
      <c r="S61" s="369"/>
    </row>
    <row r="62" spans="1:19" ht="81" customHeight="1">
      <c r="A62" s="387">
        <v>13</v>
      </c>
      <c r="B62" s="367">
        <v>6</v>
      </c>
      <c r="C62" s="387">
        <v>5</v>
      </c>
      <c r="D62" s="387">
        <v>11</v>
      </c>
      <c r="E62" s="367" t="s">
        <v>1218</v>
      </c>
      <c r="F62" s="717" t="s">
        <v>1219</v>
      </c>
      <c r="G62" s="717" t="s">
        <v>1220</v>
      </c>
      <c r="H62" s="367" t="s">
        <v>235</v>
      </c>
      <c r="I62" s="324" t="s">
        <v>107</v>
      </c>
      <c r="J62" s="71">
        <v>5</v>
      </c>
      <c r="K62" s="324" t="s">
        <v>61</v>
      </c>
      <c r="L62" s="717" t="s">
        <v>1221</v>
      </c>
      <c r="M62" s="387" t="s">
        <v>63</v>
      </c>
      <c r="N62" s="387" t="s">
        <v>1137</v>
      </c>
      <c r="O62" s="566">
        <v>19379.2</v>
      </c>
      <c r="P62" s="387" t="s">
        <v>1137</v>
      </c>
      <c r="Q62" s="566">
        <v>14070</v>
      </c>
      <c r="R62" s="387" t="s">
        <v>1137</v>
      </c>
      <c r="S62" s="367" t="s">
        <v>1222</v>
      </c>
    </row>
    <row r="63" spans="1:19" s="20" customFormat="1" ht="98.25" customHeight="1">
      <c r="A63" s="388"/>
      <c r="B63" s="369"/>
      <c r="C63" s="388"/>
      <c r="D63" s="388"/>
      <c r="E63" s="369"/>
      <c r="F63" s="718"/>
      <c r="G63" s="718"/>
      <c r="H63" s="369"/>
      <c r="I63" s="178" t="s">
        <v>108</v>
      </c>
      <c r="J63" s="125">
        <v>65</v>
      </c>
      <c r="K63" s="274" t="s">
        <v>67</v>
      </c>
      <c r="L63" s="718"/>
      <c r="M63" s="388"/>
      <c r="N63" s="388"/>
      <c r="O63" s="596"/>
      <c r="P63" s="388"/>
      <c r="Q63" s="596"/>
      <c r="R63" s="388"/>
      <c r="S63" s="369"/>
    </row>
    <row r="64" spans="1:19" s="20" customFormat="1" ht="60" customHeight="1">
      <c r="A64" s="387">
        <v>14</v>
      </c>
      <c r="B64" s="367">
        <v>6</v>
      </c>
      <c r="C64" s="367">
        <v>5</v>
      </c>
      <c r="D64" s="367">
        <v>11</v>
      </c>
      <c r="E64" s="367" t="s">
        <v>1223</v>
      </c>
      <c r="F64" s="717" t="s">
        <v>1224</v>
      </c>
      <c r="G64" s="717" t="s">
        <v>1225</v>
      </c>
      <c r="H64" s="387" t="s">
        <v>235</v>
      </c>
      <c r="I64" s="178" t="s">
        <v>107</v>
      </c>
      <c r="J64" s="71">
        <v>5</v>
      </c>
      <c r="K64" s="274" t="s">
        <v>61</v>
      </c>
      <c r="L64" s="720" t="s">
        <v>1226</v>
      </c>
      <c r="M64" s="387" t="s">
        <v>63</v>
      </c>
      <c r="N64" s="387" t="s">
        <v>1137</v>
      </c>
      <c r="O64" s="566">
        <f>Q64+6219.1</f>
        <v>32664.1</v>
      </c>
      <c r="P64" s="387" t="s">
        <v>1137</v>
      </c>
      <c r="Q64" s="566">
        <v>26445</v>
      </c>
      <c r="R64" s="387" t="s">
        <v>1137</v>
      </c>
      <c r="S64" s="367" t="s">
        <v>1227</v>
      </c>
    </row>
    <row r="65" spans="1:19" s="20" customFormat="1" ht="30">
      <c r="A65" s="388"/>
      <c r="B65" s="369"/>
      <c r="C65" s="369"/>
      <c r="D65" s="369"/>
      <c r="E65" s="369"/>
      <c r="F65" s="718"/>
      <c r="G65" s="718"/>
      <c r="H65" s="388"/>
      <c r="I65" s="178" t="s">
        <v>108</v>
      </c>
      <c r="J65" s="71">
        <v>100</v>
      </c>
      <c r="K65" s="274" t="s">
        <v>67</v>
      </c>
      <c r="L65" s="721"/>
      <c r="M65" s="388"/>
      <c r="N65" s="388"/>
      <c r="O65" s="596"/>
      <c r="P65" s="388"/>
      <c r="Q65" s="596"/>
      <c r="R65" s="388"/>
      <c r="S65" s="369"/>
    </row>
    <row r="66" spans="1:19" ht="54.75" customHeight="1">
      <c r="A66" s="387">
        <v>15</v>
      </c>
      <c r="B66" s="387">
        <v>6</v>
      </c>
      <c r="C66" s="387">
        <v>5</v>
      </c>
      <c r="D66" s="387">
        <v>11</v>
      </c>
      <c r="E66" s="367" t="s">
        <v>1228</v>
      </c>
      <c r="F66" s="717" t="s">
        <v>1229</v>
      </c>
      <c r="G66" s="717" t="s">
        <v>1230</v>
      </c>
      <c r="H66" s="398" t="s">
        <v>141</v>
      </c>
      <c r="I66" s="324" t="s">
        <v>223</v>
      </c>
      <c r="J66" s="71">
        <v>1</v>
      </c>
      <c r="K66" s="324" t="s">
        <v>61</v>
      </c>
      <c r="L66" s="717" t="s">
        <v>1231</v>
      </c>
      <c r="M66" s="387" t="s">
        <v>206</v>
      </c>
      <c r="N66" s="387" t="s">
        <v>1137</v>
      </c>
      <c r="O66" s="566">
        <v>49354</v>
      </c>
      <c r="P66" s="387" t="s">
        <v>1137</v>
      </c>
      <c r="Q66" s="566">
        <v>39250</v>
      </c>
      <c r="R66" s="387" t="s">
        <v>1137</v>
      </c>
      <c r="S66" s="367" t="s">
        <v>1153</v>
      </c>
    </row>
    <row r="67" spans="1:19" ht="35.25" customHeight="1">
      <c r="A67" s="402"/>
      <c r="B67" s="402"/>
      <c r="C67" s="402"/>
      <c r="D67" s="402"/>
      <c r="E67" s="368"/>
      <c r="F67" s="722"/>
      <c r="G67" s="722"/>
      <c r="H67" s="398"/>
      <c r="I67" s="279" t="s">
        <v>802</v>
      </c>
      <c r="J67" s="71">
        <v>300</v>
      </c>
      <c r="K67" s="324" t="s">
        <v>67</v>
      </c>
      <c r="L67" s="722"/>
      <c r="M67" s="402"/>
      <c r="N67" s="402"/>
      <c r="O67" s="567"/>
      <c r="P67" s="402"/>
      <c r="Q67" s="567"/>
      <c r="R67" s="402"/>
      <c r="S67" s="368"/>
    </row>
    <row r="68" spans="1:19" ht="54" customHeight="1">
      <c r="A68" s="402"/>
      <c r="B68" s="402"/>
      <c r="C68" s="402"/>
      <c r="D68" s="402"/>
      <c r="E68" s="368"/>
      <c r="F68" s="722"/>
      <c r="G68" s="722"/>
      <c r="H68" s="398" t="s">
        <v>284</v>
      </c>
      <c r="I68" s="279" t="s">
        <v>1232</v>
      </c>
      <c r="J68" s="71">
        <v>1</v>
      </c>
      <c r="K68" s="324" t="s">
        <v>61</v>
      </c>
      <c r="L68" s="722"/>
      <c r="M68" s="402"/>
      <c r="N68" s="402"/>
      <c r="O68" s="567"/>
      <c r="P68" s="402"/>
      <c r="Q68" s="567"/>
      <c r="R68" s="402"/>
      <c r="S68" s="368"/>
    </row>
    <row r="69" spans="1:19" s="20" customFormat="1" ht="66.75" customHeight="1">
      <c r="A69" s="388"/>
      <c r="B69" s="388"/>
      <c r="C69" s="388"/>
      <c r="D69" s="388"/>
      <c r="E69" s="369"/>
      <c r="F69" s="718"/>
      <c r="G69" s="718"/>
      <c r="H69" s="398"/>
      <c r="I69" s="178" t="s">
        <v>637</v>
      </c>
      <c r="J69" s="318">
        <v>3377</v>
      </c>
      <c r="K69" s="178" t="s">
        <v>1173</v>
      </c>
      <c r="L69" s="718"/>
      <c r="M69" s="388"/>
      <c r="N69" s="388"/>
      <c r="O69" s="596"/>
      <c r="P69" s="388"/>
      <c r="Q69" s="596"/>
      <c r="R69" s="388"/>
      <c r="S69" s="369"/>
    </row>
    <row r="70" spans="1:19" s="20" customFormat="1" ht="77.25" customHeight="1">
      <c r="A70" s="387">
        <v>16</v>
      </c>
      <c r="B70" s="367">
        <v>6</v>
      </c>
      <c r="C70" s="367">
        <v>5</v>
      </c>
      <c r="D70" s="367">
        <v>11</v>
      </c>
      <c r="E70" s="367" t="s">
        <v>1233</v>
      </c>
      <c r="F70" s="717" t="s">
        <v>1234</v>
      </c>
      <c r="G70" s="717" t="s">
        <v>1235</v>
      </c>
      <c r="H70" s="387" t="s">
        <v>141</v>
      </c>
      <c r="I70" s="178" t="s">
        <v>223</v>
      </c>
      <c r="J70" s="71">
        <v>1</v>
      </c>
      <c r="K70" s="274" t="s">
        <v>61</v>
      </c>
      <c r="L70" s="720" t="s">
        <v>1231</v>
      </c>
      <c r="M70" s="387" t="s">
        <v>315</v>
      </c>
      <c r="N70" s="387" t="s">
        <v>1137</v>
      </c>
      <c r="O70" s="566">
        <f>Q70+8951.58</f>
        <v>66707.3</v>
      </c>
      <c r="P70" s="387" t="s">
        <v>1137</v>
      </c>
      <c r="Q70" s="566">
        <v>57755.72</v>
      </c>
      <c r="R70" s="387" t="s">
        <v>1137</v>
      </c>
      <c r="S70" s="367" t="s">
        <v>1201</v>
      </c>
    </row>
    <row r="71" spans="1:19" s="20" customFormat="1" ht="72" customHeight="1">
      <c r="A71" s="388"/>
      <c r="B71" s="369"/>
      <c r="C71" s="369"/>
      <c r="D71" s="369"/>
      <c r="E71" s="369"/>
      <c r="F71" s="718"/>
      <c r="G71" s="718"/>
      <c r="H71" s="388"/>
      <c r="I71" s="178" t="s">
        <v>518</v>
      </c>
      <c r="J71" s="71">
        <v>160</v>
      </c>
      <c r="K71" s="274" t="s">
        <v>67</v>
      </c>
      <c r="L71" s="721"/>
      <c r="M71" s="388"/>
      <c r="N71" s="388"/>
      <c r="O71" s="596"/>
      <c r="P71" s="388"/>
      <c r="Q71" s="596"/>
      <c r="R71" s="388"/>
      <c r="S71" s="369"/>
    </row>
    <row r="72" spans="1:19" s="20" customFormat="1" ht="33.75" customHeight="1">
      <c r="A72" s="398">
        <v>17</v>
      </c>
      <c r="B72" s="398">
        <v>6</v>
      </c>
      <c r="C72" s="398">
        <v>5</v>
      </c>
      <c r="D72" s="398">
        <v>11</v>
      </c>
      <c r="E72" s="379" t="s">
        <v>1236</v>
      </c>
      <c r="F72" s="719" t="s">
        <v>1237</v>
      </c>
      <c r="G72" s="719" t="s">
        <v>2850</v>
      </c>
      <c r="H72" s="367" t="s">
        <v>235</v>
      </c>
      <c r="I72" s="274" t="s">
        <v>1207</v>
      </c>
      <c r="J72" s="71">
        <v>8</v>
      </c>
      <c r="K72" s="324" t="s">
        <v>61</v>
      </c>
      <c r="L72" s="719" t="s">
        <v>1238</v>
      </c>
      <c r="M72" s="398" t="s">
        <v>315</v>
      </c>
      <c r="N72" s="398" t="s">
        <v>1137</v>
      </c>
      <c r="O72" s="599">
        <v>9410.2000000000007</v>
      </c>
      <c r="P72" s="398" t="s">
        <v>1137</v>
      </c>
      <c r="Q72" s="599">
        <v>7400</v>
      </c>
      <c r="R72" s="398" t="s">
        <v>1137</v>
      </c>
      <c r="S72" s="379" t="s">
        <v>1239</v>
      </c>
    </row>
    <row r="73" spans="1:19" s="20" customFormat="1" ht="43.5" customHeight="1">
      <c r="A73" s="398"/>
      <c r="B73" s="398"/>
      <c r="C73" s="398"/>
      <c r="D73" s="398"/>
      <c r="E73" s="379"/>
      <c r="F73" s="719"/>
      <c r="G73" s="719"/>
      <c r="H73" s="369"/>
      <c r="I73" s="178" t="s">
        <v>441</v>
      </c>
      <c r="J73" s="71">
        <v>160</v>
      </c>
      <c r="K73" s="324" t="s">
        <v>67</v>
      </c>
      <c r="L73" s="719"/>
      <c r="M73" s="398"/>
      <c r="N73" s="398"/>
      <c r="O73" s="599"/>
      <c r="P73" s="398"/>
      <c r="Q73" s="599"/>
      <c r="R73" s="398"/>
      <c r="S73" s="379"/>
    </row>
    <row r="74" spans="1:19" s="20" customFormat="1" ht="46.5" customHeight="1">
      <c r="A74" s="398"/>
      <c r="B74" s="398"/>
      <c r="C74" s="398"/>
      <c r="D74" s="398"/>
      <c r="E74" s="379"/>
      <c r="F74" s="719"/>
      <c r="G74" s="719"/>
      <c r="H74" s="367" t="s">
        <v>141</v>
      </c>
      <c r="I74" s="274" t="s">
        <v>470</v>
      </c>
      <c r="J74" s="71">
        <v>1</v>
      </c>
      <c r="K74" s="324" t="s">
        <v>61</v>
      </c>
      <c r="L74" s="719"/>
      <c r="M74" s="398"/>
      <c r="N74" s="398"/>
      <c r="O74" s="599"/>
      <c r="P74" s="398"/>
      <c r="Q74" s="599"/>
      <c r="R74" s="398"/>
      <c r="S74" s="379"/>
    </row>
    <row r="75" spans="1:19" s="20" customFormat="1" ht="32.25" customHeight="1">
      <c r="A75" s="398"/>
      <c r="B75" s="398"/>
      <c r="C75" s="398"/>
      <c r="D75" s="398"/>
      <c r="E75" s="379"/>
      <c r="F75" s="719"/>
      <c r="G75" s="719"/>
      <c r="H75" s="369"/>
      <c r="I75" s="178" t="s">
        <v>471</v>
      </c>
      <c r="J75" s="71">
        <v>20</v>
      </c>
      <c r="K75" s="274" t="s">
        <v>67</v>
      </c>
      <c r="L75" s="719"/>
      <c r="M75" s="398"/>
      <c r="N75" s="398"/>
      <c r="O75" s="599"/>
      <c r="P75" s="398"/>
      <c r="Q75" s="599"/>
      <c r="R75" s="398"/>
      <c r="S75" s="379"/>
    </row>
    <row r="76" spans="1:19" s="20" customFormat="1" ht="90.75" customHeight="1">
      <c r="A76" s="387">
        <v>18</v>
      </c>
      <c r="B76" s="367">
        <v>6</v>
      </c>
      <c r="C76" s="367">
        <v>5</v>
      </c>
      <c r="D76" s="367">
        <v>11</v>
      </c>
      <c r="E76" s="367" t="s">
        <v>1240</v>
      </c>
      <c r="F76" s="717" t="s">
        <v>1241</v>
      </c>
      <c r="G76" s="717" t="s">
        <v>1242</v>
      </c>
      <c r="H76" s="387" t="s">
        <v>235</v>
      </c>
      <c r="I76" s="125" t="s">
        <v>107</v>
      </c>
      <c r="J76" s="71">
        <v>1</v>
      </c>
      <c r="K76" s="71" t="s">
        <v>61</v>
      </c>
      <c r="L76" s="717" t="s">
        <v>1243</v>
      </c>
      <c r="M76" s="387" t="s">
        <v>206</v>
      </c>
      <c r="N76" s="387" t="s">
        <v>1137</v>
      </c>
      <c r="O76" s="566">
        <f>Q76+2357.88</f>
        <v>17861.21</v>
      </c>
      <c r="P76" s="387" t="s">
        <v>1137</v>
      </c>
      <c r="Q76" s="566">
        <v>15503.33</v>
      </c>
      <c r="R76" s="387" t="s">
        <v>1137</v>
      </c>
      <c r="S76" s="367" t="s">
        <v>1244</v>
      </c>
    </row>
    <row r="77" spans="1:19" s="20" customFormat="1" ht="105.75" customHeight="1">
      <c r="A77" s="388"/>
      <c r="B77" s="369"/>
      <c r="C77" s="369"/>
      <c r="D77" s="369"/>
      <c r="E77" s="369"/>
      <c r="F77" s="718"/>
      <c r="G77" s="718"/>
      <c r="H77" s="388"/>
      <c r="I77" s="125" t="s">
        <v>108</v>
      </c>
      <c r="J77" s="71">
        <v>20</v>
      </c>
      <c r="K77" s="71" t="s">
        <v>67</v>
      </c>
      <c r="L77" s="718"/>
      <c r="M77" s="388"/>
      <c r="N77" s="388"/>
      <c r="O77" s="596"/>
      <c r="P77" s="388"/>
      <c r="Q77" s="596"/>
      <c r="R77" s="388"/>
      <c r="S77" s="369"/>
    </row>
    <row r="78" spans="1:19">
      <c r="A78" s="387">
        <v>19</v>
      </c>
      <c r="B78" s="367">
        <v>6</v>
      </c>
      <c r="C78" s="367">
        <v>1</v>
      </c>
      <c r="D78" s="367">
        <v>6</v>
      </c>
      <c r="E78" s="367" t="s">
        <v>2565</v>
      </c>
      <c r="F78" s="717" t="s">
        <v>2566</v>
      </c>
      <c r="G78" s="717" t="s">
        <v>2567</v>
      </c>
      <c r="H78" s="387" t="s">
        <v>541</v>
      </c>
      <c r="I78" s="125" t="s">
        <v>107</v>
      </c>
      <c r="J78" s="71">
        <v>2</v>
      </c>
      <c r="K78" s="71" t="s">
        <v>61</v>
      </c>
      <c r="L78" s="717" t="s">
        <v>2568</v>
      </c>
      <c r="M78" s="387" t="s">
        <v>1137</v>
      </c>
      <c r="N78" s="387" t="s">
        <v>206</v>
      </c>
      <c r="O78" s="566" t="s">
        <v>1137</v>
      </c>
      <c r="P78" s="566">
        <v>31098.68</v>
      </c>
      <c r="Q78" s="566" t="s">
        <v>1137</v>
      </c>
      <c r="R78" s="566">
        <v>27525.34</v>
      </c>
      <c r="S78" s="367" t="s">
        <v>1244</v>
      </c>
    </row>
    <row r="79" spans="1:19" ht="30">
      <c r="A79" s="402"/>
      <c r="B79" s="368"/>
      <c r="C79" s="368"/>
      <c r="D79" s="368"/>
      <c r="E79" s="368"/>
      <c r="F79" s="722"/>
      <c r="G79" s="722"/>
      <c r="H79" s="402"/>
      <c r="I79" s="125" t="s">
        <v>108</v>
      </c>
      <c r="J79" s="71">
        <v>36</v>
      </c>
      <c r="K79" s="71" t="s">
        <v>67</v>
      </c>
      <c r="L79" s="722"/>
      <c r="M79" s="402"/>
      <c r="N79" s="402"/>
      <c r="O79" s="567"/>
      <c r="P79" s="567"/>
      <c r="Q79" s="567"/>
      <c r="R79" s="567"/>
      <c r="S79" s="368"/>
    </row>
    <row r="80" spans="1:19" ht="60.75" customHeight="1">
      <c r="A80" s="388"/>
      <c r="B80" s="369"/>
      <c r="C80" s="369"/>
      <c r="D80" s="369"/>
      <c r="E80" s="369"/>
      <c r="F80" s="718"/>
      <c r="G80" s="718"/>
      <c r="H80" s="388"/>
      <c r="I80" s="125" t="s">
        <v>1139</v>
      </c>
      <c r="J80" s="71">
        <v>16</v>
      </c>
      <c r="K80" s="71" t="s">
        <v>67</v>
      </c>
      <c r="L80" s="718"/>
      <c r="M80" s="388"/>
      <c r="N80" s="388"/>
      <c r="O80" s="596"/>
      <c r="P80" s="596"/>
      <c r="Q80" s="596"/>
      <c r="R80" s="596"/>
      <c r="S80" s="369"/>
    </row>
    <row r="81" spans="1:19">
      <c r="A81" s="387">
        <v>20</v>
      </c>
      <c r="B81" s="367">
        <v>1</v>
      </c>
      <c r="C81" s="367">
        <v>1</v>
      </c>
      <c r="D81" s="367">
        <v>6</v>
      </c>
      <c r="E81" s="367" t="s">
        <v>2569</v>
      </c>
      <c r="F81" s="717" t="s">
        <v>2570</v>
      </c>
      <c r="G81" s="717" t="s">
        <v>2571</v>
      </c>
      <c r="H81" s="367" t="s">
        <v>2572</v>
      </c>
      <c r="I81" s="125" t="s">
        <v>118</v>
      </c>
      <c r="J81" s="71">
        <v>1</v>
      </c>
      <c r="K81" s="71" t="s">
        <v>61</v>
      </c>
      <c r="L81" s="717" t="s">
        <v>2573</v>
      </c>
      <c r="M81" s="387" t="s">
        <v>1137</v>
      </c>
      <c r="N81" s="387" t="s">
        <v>346</v>
      </c>
      <c r="O81" s="566" t="s">
        <v>1137</v>
      </c>
      <c r="P81" s="566">
        <v>40186.480000000003</v>
      </c>
      <c r="Q81" s="566" t="s">
        <v>1137</v>
      </c>
      <c r="R81" s="566">
        <v>36048.480000000003</v>
      </c>
      <c r="S81" s="367" t="s">
        <v>1159</v>
      </c>
    </row>
    <row r="82" spans="1:19" ht="30">
      <c r="A82" s="402"/>
      <c r="B82" s="368"/>
      <c r="C82" s="368"/>
      <c r="D82" s="368"/>
      <c r="E82" s="368"/>
      <c r="F82" s="722"/>
      <c r="G82" s="722"/>
      <c r="H82" s="368"/>
      <c r="I82" s="125" t="s">
        <v>121</v>
      </c>
      <c r="J82" s="71">
        <v>40</v>
      </c>
      <c r="K82" s="71" t="s">
        <v>67</v>
      </c>
      <c r="L82" s="722"/>
      <c r="M82" s="402"/>
      <c r="N82" s="402"/>
      <c r="O82" s="567"/>
      <c r="P82" s="567"/>
      <c r="Q82" s="567"/>
      <c r="R82" s="567"/>
      <c r="S82" s="368"/>
    </row>
    <row r="83" spans="1:19">
      <c r="A83" s="402"/>
      <c r="B83" s="368"/>
      <c r="C83" s="368"/>
      <c r="D83" s="368"/>
      <c r="E83" s="368"/>
      <c r="F83" s="722"/>
      <c r="G83" s="722"/>
      <c r="H83" s="387" t="s">
        <v>141</v>
      </c>
      <c r="I83" s="125" t="s">
        <v>223</v>
      </c>
      <c r="J83" s="71">
        <v>1</v>
      </c>
      <c r="K83" s="71" t="s">
        <v>61</v>
      </c>
      <c r="L83" s="722"/>
      <c r="M83" s="402"/>
      <c r="N83" s="402"/>
      <c r="O83" s="567"/>
      <c r="P83" s="567"/>
      <c r="Q83" s="567"/>
      <c r="R83" s="567"/>
      <c r="S83" s="368"/>
    </row>
    <row r="84" spans="1:19" ht="75.75" customHeight="1">
      <c r="A84" s="388"/>
      <c r="B84" s="369"/>
      <c r="C84" s="369"/>
      <c r="D84" s="369"/>
      <c r="E84" s="369"/>
      <c r="F84" s="718"/>
      <c r="G84" s="718"/>
      <c r="H84" s="388"/>
      <c r="I84" s="125" t="s">
        <v>802</v>
      </c>
      <c r="J84" s="71">
        <v>20</v>
      </c>
      <c r="K84" s="71" t="s">
        <v>67</v>
      </c>
      <c r="L84" s="718"/>
      <c r="M84" s="388"/>
      <c r="N84" s="388"/>
      <c r="O84" s="596"/>
      <c r="P84" s="596"/>
      <c r="Q84" s="596"/>
      <c r="R84" s="596"/>
      <c r="S84" s="369"/>
    </row>
    <row r="85" spans="1:19" ht="51.75" customHeight="1">
      <c r="A85" s="387">
        <v>21</v>
      </c>
      <c r="B85" s="367">
        <v>6</v>
      </c>
      <c r="C85" s="367">
        <v>1</v>
      </c>
      <c r="D85" s="367">
        <v>6</v>
      </c>
      <c r="E85" s="367" t="s">
        <v>2574</v>
      </c>
      <c r="F85" s="717" t="s">
        <v>2575</v>
      </c>
      <c r="G85" s="717" t="s">
        <v>2576</v>
      </c>
      <c r="H85" s="387" t="s">
        <v>125</v>
      </c>
      <c r="I85" s="125" t="s">
        <v>60</v>
      </c>
      <c r="J85" s="71">
        <v>1</v>
      </c>
      <c r="K85" s="71" t="s">
        <v>61</v>
      </c>
      <c r="L85" s="717" t="s">
        <v>2577</v>
      </c>
      <c r="M85" s="387" t="s">
        <v>1137</v>
      </c>
      <c r="N85" s="387" t="s">
        <v>346</v>
      </c>
      <c r="O85" s="566" t="s">
        <v>1137</v>
      </c>
      <c r="P85" s="566">
        <v>29500</v>
      </c>
      <c r="Q85" s="566" t="s">
        <v>1137</v>
      </c>
      <c r="R85" s="566">
        <v>26400</v>
      </c>
      <c r="S85" s="367" t="s">
        <v>1153</v>
      </c>
    </row>
    <row r="86" spans="1:19" ht="51.75" customHeight="1">
      <c r="A86" s="402"/>
      <c r="B86" s="368"/>
      <c r="C86" s="368"/>
      <c r="D86" s="368"/>
      <c r="E86" s="368"/>
      <c r="F86" s="722"/>
      <c r="G86" s="722"/>
      <c r="H86" s="402"/>
      <c r="I86" s="125" t="s">
        <v>66</v>
      </c>
      <c r="J86" s="71">
        <v>70</v>
      </c>
      <c r="K86" s="71" t="s">
        <v>67</v>
      </c>
      <c r="L86" s="722"/>
      <c r="M86" s="402"/>
      <c r="N86" s="402"/>
      <c r="O86" s="567"/>
      <c r="P86" s="567"/>
      <c r="Q86" s="567"/>
      <c r="R86" s="567"/>
      <c r="S86" s="368"/>
    </row>
    <row r="87" spans="1:19" ht="51.75" customHeight="1">
      <c r="A87" s="388"/>
      <c r="B87" s="369"/>
      <c r="C87" s="369"/>
      <c r="D87" s="369"/>
      <c r="E87" s="369"/>
      <c r="F87" s="718"/>
      <c r="G87" s="718"/>
      <c r="H87" s="388"/>
      <c r="I87" s="125" t="s">
        <v>1139</v>
      </c>
      <c r="J87" s="71">
        <v>1</v>
      </c>
      <c r="K87" s="71" t="s">
        <v>67</v>
      </c>
      <c r="L87" s="718"/>
      <c r="M87" s="388"/>
      <c r="N87" s="388"/>
      <c r="O87" s="596"/>
      <c r="P87" s="596"/>
      <c r="Q87" s="596"/>
      <c r="R87" s="596"/>
      <c r="S87" s="369"/>
    </row>
    <row r="88" spans="1:19" ht="80.25" customHeight="1">
      <c r="A88" s="387">
        <v>22</v>
      </c>
      <c r="B88" s="367">
        <v>2</v>
      </c>
      <c r="C88" s="367">
        <v>1</v>
      </c>
      <c r="D88" s="367">
        <v>6</v>
      </c>
      <c r="E88" s="367" t="s">
        <v>2578</v>
      </c>
      <c r="F88" s="717" t="s">
        <v>2579</v>
      </c>
      <c r="G88" s="717" t="s">
        <v>2580</v>
      </c>
      <c r="H88" s="387" t="s">
        <v>117</v>
      </c>
      <c r="I88" s="125" t="s">
        <v>118</v>
      </c>
      <c r="J88" s="71">
        <v>4</v>
      </c>
      <c r="K88" s="71" t="s">
        <v>61</v>
      </c>
      <c r="L88" s="717" t="s">
        <v>2581</v>
      </c>
      <c r="M88" s="387" t="s">
        <v>1137</v>
      </c>
      <c r="N88" s="387" t="s">
        <v>206</v>
      </c>
      <c r="O88" s="566" t="s">
        <v>1137</v>
      </c>
      <c r="P88" s="566">
        <v>30123.8</v>
      </c>
      <c r="Q88" s="566" t="s">
        <v>1137</v>
      </c>
      <c r="R88" s="566">
        <v>27151.8</v>
      </c>
      <c r="S88" s="367" t="s">
        <v>2582</v>
      </c>
    </row>
    <row r="89" spans="1:19" ht="80.25" customHeight="1">
      <c r="A89" s="388"/>
      <c r="B89" s="369"/>
      <c r="C89" s="369"/>
      <c r="D89" s="369"/>
      <c r="E89" s="369"/>
      <c r="F89" s="718"/>
      <c r="G89" s="718"/>
      <c r="H89" s="388"/>
      <c r="I89" s="125" t="s">
        <v>121</v>
      </c>
      <c r="J89" s="71">
        <v>80</v>
      </c>
      <c r="K89" s="71" t="s">
        <v>67</v>
      </c>
      <c r="L89" s="718"/>
      <c r="M89" s="388"/>
      <c r="N89" s="388"/>
      <c r="O89" s="596"/>
      <c r="P89" s="596"/>
      <c r="Q89" s="596"/>
      <c r="R89" s="596"/>
      <c r="S89" s="369"/>
    </row>
    <row r="90" spans="1:19" ht="155.25" customHeight="1">
      <c r="A90" s="307">
        <v>23</v>
      </c>
      <c r="B90" s="308">
        <v>6</v>
      </c>
      <c r="C90" s="308">
        <v>1</v>
      </c>
      <c r="D90" s="308">
        <v>6</v>
      </c>
      <c r="E90" s="308" t="s">
        <v>2583</v>
      </c>
      <c r="F90" s="342" t="s">
        <v>2584</v>
      </c>
      <c r="G90" s="342" t="s">
        <v>2585</v>
      </c>
      <c r="H90" s="71" t="s">
        <v>155</v>
      </c>
      <c r="I90" s="125" t="s">
        <v>791</v>
      </c>
      <c r="J90" s="71">
        <v>1</v>
      </c>
      <c r="K90" s="71" t="s">
        <v>61</v>
      </c>
      <c r="L90" s="342" t="s">
        <v>2586</v>
      </c>
      <c r="M90" s="307" t="s">
        <v>1137</v>
      </c>
      <c r="N90" s="307" t="s">
        <v>346</v>
      </c>
      <c r="O90" s="332" t="s">
        <v>1137</v>
      </c>
      <c r="P90" s="332">
        <v>43859.9</v>
      </c>
      <c r="Q90" s="332" t="s">
        <v>1137</v>
      </c>
      <c r="R90" s="332">
        <v>39100</v>
      </c>
      <c r="S90" s="308" t="s">
        <v>1144</v>
      </c>
    </row>
    <row r="91" spans="1:19" ht="57" customHeight="1">
      <c r="A91" s="387">
        <v>24</v>
      </c>
      <c r="B91" s="367">
        <v>1</v>
      </c>
      <c r="C91" s="367">
        <v>1</v>
      </c>
      <c r="D91" s="367">
        <v>6</v>
      </c>
      <c r="E91" s="367" t="s">
        <v>2587</v>
      </c>
      <c r="F91" s="717" t="s">
        <v>2588</v>
      </c>
      <c r="G91" s="717" t="s">
        <v>2851</v>
      </c>
      <c r="H91" s="398" t="s">
        <v>141</v>
      </c>
      <c r="I91" s="125" t="s">
        <v>223</v>
      </c>
      <c r="J91" s="71">
        <v>1</v>
      </c>
      <c r="K91" s="71" t="s">
        <v>61</v>
      </c>
      <c r="L91" s="717" t="s">
        <v>2589</v>
      </c>
      <c r="M91" s="387" t="s">
        <v>1137</v>
      </c>
      <c r="N91" s="387" t="s">
        <v>63</v>
      </c>
      <c r="O91" s="566" t="s">
        <v>1137</v>
      </c>
      <c r="P91" s="566">
        <v>53822.67</v>
      </c>
      <c r="Q91" s="566" t="s">
        <v>1137</v>
      </c>
      <c r="R91" s="566">
        <v>47993.57</v>
      </c>
      <c r="S91" s="367" t="s">
        <v>2590</v>
      </c>
    </row>
    <row r="92" spans="1:19" ht="57" customHeight="1">
      <c r="A92" s="402"/>
      <c r="B92" s="368"/>
      <c r="C92" s="368"/>
      <c r="D92" s="368"/>
      <c r="E92" s="368"/>
      <c r="F92" s="722"/>
      <c r="G92" s="722"/>
      <c r="H92" s="398"/>
      <c r="I92" s="125" t="s">
        <v>802</v>
      </c>
      <c r="J92" s="71">
        <v>30</v>
      </c>
      <c r="K92" s="71" t="s">
        <v>67</v>
      </c>
      <c r="L92" s="722"/>
      <c r="M92" s="402"/>
      <c r="N92" s="402"/>
      <c r="O92" s="567"/>
      <c r="P92" s="567"/>
      <c r="Q92" s="567"/>
      <c r="R92" s="567"/>
      <c r="S92" s="368"/>
    </row>
    <row r="93" spans="1:19" ht="57" customHeight="1">
      <c r="A93" s="388"/>
      <c r="B93" s="369"/>
      <c r="C93" s="369"/>
      <c r="D93" s="369"/>
      <c r="E93" s="369"/>
      <c r="F93" s="718"/>
      <c r="G93" s="718"/>
      <c r="H93" s="309" t="s">
        <v>155</v>
      </c>
      <c r="I93" s="125" t="s">
        <v>791</v>
      </c>
      <c r="J93" s="71">
        <v>1</v>
      </c>
      <c r="K93" s="71" t="s">
        <v>61</v>
      </c>
      <c r="L93" s="718"/>
      <c r="M93" s="388"/>
      <c r="N93" s="388"/>
      <c r="O93" s="596"/>
      <c r="P93" s="596"/>
      <c r="Q93" s="596"/>
      <c r="R93" s="596"/>
      <c r="S93" s="369"/>
    </row>
    <row r="94" spans="1:19" ht="51.75" customHeight="1">
      <c r="A94" s="387">
        <v>25</v>
      </c>
      <c r="B94" s="367">
        <v>6</v>
      </c>
      <c r="C94" s="367">
        <v>1</v>
      </c>
      <c r="D94" s="367">
        <v>6</v>
      </c>
      <c r="E94" s="367" t="s">
        <v>2591</v>
      </c>
      <c r="F94" s="717" t="s">
        <v>2592</v>
      </c>
      <c r="G94" s="717" t="s">
        <v>2593</v>
      </c>
      <c r="H94" s="367" t="s">
        <v>794</v>
      </c>
      <c r="I94" s="125" t="s">
        <v>1135</v>
      </c>
      <c r="J94" s="71">
        <v>1</v>
      </c>
      <c r="K94" s="71" t="s">
        <v>61</v>
      </c>
      <c r="L94" s="717" t="s">
        <v>2594</v>
      </c>
      <c r="M94" s="387" t="s">
        <v>1137</v>
      </c>
      <c r="N94" s="387" t="s">
        <v>346</v>
      </c>
      <c r="O94" s="566" t="s">
        <v>1137</v>
      </c>
      <c r="P94" s="566">
        <v>31474</v>
      </c>
      <c r="Q94" s="566" t="s">
        <v>1137</v>
      </c>
      <c r="R94" s="566">
        <v>28738</v>
      </c>
      <c r="S94" s="367" t="s">
        <v>2595</v>
      </c>
    </row>
    <row r="95" spans="1:19" ht="51.75" customHeight="1">
      <c r="A95" s="388"/>
      <c r="B95" s="369"/>
      <c r="C95" s="369"/>
      <c r="D95" s="369"/>
      <c r="E95" s="369"/>
      <c r="F95" s="718"/>
      <c r="G95" s="718"/>
      <c r="H95" s="369"/>
      <c r="I95" s="125" t="s">
        <v>551</v>
      </c>
      <c r="J95" s="71">
        <v>20</v>
      </c>
      <c r="K95" s="71" t="s">
        <v>67</v>
      </c>
      <c r="L95" s="718"/>
      <c r="M95" s="388"/>
      <c r="N95" s="388"/>
      <c r="O95" s="596"/>
      <c r="P95" s="596"/>
      <c r="Q95" s="596"/>
      <c r="R95" s="596"/>
      <c r="S95" s="369"/>
    </row>
    <row r="96" spans="1:19" ht="53.25" customHeight="1">
      <c r="A96" s="387">
        <v>26</v>
      </c>
      <c r="B96" s="367">
        <v>1</v>
      </c>
      <c r="C96" s="367">
        <v>1</v>
      </c>
      <c r="D96" s="367">
        <v>6</v>
      </c>
      <c r="E96" s="367" t="s">
        <v>2596</v>
      </c>
      <c r="F96" s="717" t="s">
        <v>2597</v>
      </c>
      <c r="G96" s="717" t="s">
        <v>2598</v>
      </c>
      <c r="H96" s="367" t="s">
        <v>794</v>
      </c>
      <c r="I96" s="125" t="s">
        <v>1167</v>
      </c>
      <c r="J96" s="71">
        <v>1</v>
      </c>
      <c r="K96" s="71" t="s">
        <v>61</v>
      </c>
      <c r="L96" s="717" t="s">
        <v>2599</v>
      </c>
      <c r="M96" s="387" t="s">
        <v>1137</v>
      </c>
      <c r="N96" s="387" t="s">
        <v>206</v>
      </c>
      <c r="O96" s="566" t="s">
        <v>1137</v>
      </c>
      <c r="P96" s="566">
        <v>47053</v>
      </c>
      <c r="Q96" s="566" t="s">
        <v>1137</v>
      </c>
      <c r="R96" s="566">
        <v>42800</v>
      </c>
      <c r="S96" s="367" t="s">
        <v>2582</v>
      </c>
    </row>
    <row r="97" spans="1:19" ht="53.25" customHeight="1">
      <c r="A97" s="402"/>
      <c r="B97" s="368"/>
      <c r="C97" s="368"/>
      <c r="D97" s="368"/>
      <c r="E97" s="368"/>
      <c r="F97" s="722"/>
      <c r="G97" s="722"/>
      <c r="H97" s="369"/>
      <c r="I97" s="125" t="s">
        <v>551</v>
      </c>
      <c r="J97" s="71">
        <v>39</v>
      </c>
      <c r="K97" s="71" t="s">
        <v>67</v>
      </c>
      <c r="L97" s="722"/>
      <c r="M97" s="402"/>
      <c r="N97" s="402"/>
      <c r="O97" s="567"/>
      <c r="P97" s="567"/>
      <c r="Q97" s="567"/>
      <c r="R97" s="567"/>
      <c r="S97" s="368"/>
    </row>
    <row r="98" spans="1:19" ht="53.25" customHeight="1">
      <c r="A98" s="388"/>
      <c r="B98" s="369"/>
      <c r="C98" s="369"/>
      <c r="D98" s="369"/>
      <c r="E98" s="369"/>
      <c r="F98" s="718"/>
      <c r="G98" s="718"/>
      <c r="H98" s="71" t="s">
        <v>155</v>
      </c>
      <c r="I98" s="125" t="s">
        <v>791</v>
      </c>
      <c r="J98" s="71">
        <v>1</v>
      </c>
      <c r="K98" s="71" t="s">
        <v>61</v>
      </c>
      <c r="L98" s="718"/>
      <c r="M98" s="388"/>
      <c r="N98" s="388"/>
      <c r="O98" s="596"/>
      <c r="P98" s="596"/>
      <c r="Q98" s="596"/>
      <c r="R98" s="596"/>
      <c r="S98" s="369"/>
    </row>
    <row r="99" spans="1:19" ht="37.5" customHeight="1">
      <c r="A99" s="387">
        <v>27</v>
      </c>
      <c r="B99" s="367">
        <v>6</v>
      </c>
      <c r="C99" s="367">
        <v>1</v>
      </c>
      <c r="D99" s="367">
        <v>6</v>
      </c>
      <c r="E99" s="367" t="s">
        <v>2600</v>
      </c>
      <c r="F99" s="717" t="s">
        <v>2852</v>
      </c>
      <c r="G99" s="717" t="s">
        <v>2601</v>
      </c>
      <c r="H99" s="367" t="s">
        <v>794</v>
      </c>
      <c r="I99" s="125" t="s">
        <v>1135</v>
      </c>
      <c r="J99" s="71">
        <v>1</v>
      </c>
      <c r="K99" s="71" t="s">
        <v>61</v>
      </c>
      <c r="L99" s="717" t="s">
        <v>2602</v>
      </c>
      <c r="M99" s="387" t="s">
        <v>1137</v>
      </c>
      <c r="N99" s="387" t="s">
        <v>346</v>
      </c>
      <c r="O99" s="566" t="s">
        <v>1137</v>
      </c>
      <c r="P99" s="566">
        <v>21680.5</v>
      </c>
      <c r="Q99" s="566" t="s">
        <v>1137</v>
      </c>
      <c r="R99" s="566">
        <v>21517.5</v>
      </c>
      <c r="S99" s="367" t="s">
        <v>2603</v>
      </c>
    </row>
    <row r="100" spans="1:19" ht="37.5" customHeight="1">
      <c r="A100" s="402"/>
      <c r="B100" s="368"/>
      <c r="C100" s="368"/>
      <c r="D100" s="368"/>
      <c r="E100" s="368"/>
      <c r="F100" s="722"/>
      <c r="G100" s="722"/>
      <c r="H100" s="369"/>
      <c r="I100" s="125" t="s">
        <v>551</v>
      </c>
      <c r="J100" s="71">
        <v>49</v>
      </c>
      <c r="K100" s="71" t="s">
        <v>67</v>
      </c>
      <c r="L100" s="722"/>
      <c r="M100" s="402"/>
      <c r="N100" s="402"/>
      <c r="O100" s="567"/>
      <c r="P100" s="567"/>
      <c r="Q100" s="567"/>
      <c r="R100" s="567"/>
      <c r="S100" s="368"/>
    </row>
    <row r="101" spans="1:19" ht="55.5" customHeight="1">
      <c r="A101" s="388"/>
      <c r="B101" s="369"/>
      <c r="C101" s="369"/>
      <c r="D101" s="369"/>
      <c r="E101" s="369"/>
      <c r="F101" s="718"/>
      <c r="G101" s="718"/>
      <c r="H101" s="71" t="s">
        <v>155</v>
      </c>
      <c r="I101" s="125" t="s">
        <v>791</v>
      </c>
      <c r="J101" s="71">
        <v>1</v>
      </c>
      <c r="K101" s="71" t="s">
        <v>61</v>
      </c>
      <c r="L101" s="718"/>
      <c r="M101" s="388"/>
      <c r="N101" s="388"/>
      <c r="O101" s="596"/>
      <c r="P101" s="596"/>
      <c r="Q101" s="596"/>
      <c r="R101" s="596"/>
      <c r="S101" s="369"/>
    </row>
    <row r="102" spans="1:19" ht="69.75" customHeight="1">
      <c r="A102" s="387">
        <v>28</v>
      </c>
      <c r="B102" s="367">
        <v>6</v>
      </c>
      <c r="C102" s="367">
        <v>5</v>
      </c>
      <c r="D102" s="367">
        <v>11</v>
      </c>
      <c r="E102" s="367" t="s">
        <v>2604</v>
      </c>
      <c r="F102" s="717" t="s">
        <v>2605</v>
      </c>
      <c r="G102" s="717" t="s">
        <v>2606</v>
      </c>
      <c r="H102" s="387" t="s">
        <v>235</v>
      </c>
      <c r="I102" s="125" t="s">
        <v>107</v>
      </c>
      <c r="J102" s="71">
        <v>6</v>
      </c>
      <c r="K102" s="71" t="s">
        <v>61</v>
      </c>
      <c r="L102" s="717" t="s">
        <v>2853</v>
      </c>
      <c r="M102" s="387" t="s">
        <v>1137</v>
      </c>
      <c r="N102" s="387" t="s">
        <v>63</v>
      </c>
      <c r="O102" s="566" t="s">
        <v>1137</v>
      </c>
      <c r="P102" s="566">
        <v>21700</v>
      </c>
      <c r="Q102" s="566" t="s">
        <v>1137</v>
      </c>
      <c r="R102" s="566">
        <v>15400</v>
      </c>
      <c r="S102" s="367" t="s">
        <v>1222</v>
      </c>
    </row>
    <row r="103" spans="1:19" ht="122.25" customHeight="1">
      <c r="A103" s="388"/>
      <c r="B103" s="369"/>
      <c r="C103" s="369"/>
      <c r="D103" s="369"/>
      <c r="E103" s="369"/>
      <c r="F103" s="718"/>
      <c r="G103" s="718"/>
      <c r="H103" s="388"/>
      <c r="I103" s="125" t="s">
        <v>108</v>
      </c>
      <c r="J103" s="71">
        <v>84</v>
      </c>
      <c r="K103" s="71" t="s">
        <v>67</v>
      </c>
      <c r="L103" s="718"/>
      <c r="M103" s="388"/>
      <c r="N103" s="388"/>
      <c r="O103" s="596"/>
      <c r="P103" s="596"/>
      <c r="Q103" s="596"/>
      <c r="R103" s="596"/>
      <c r="S103" s="369"/>
    </row>
    <row r="104" spans="1:19" ht="50.25" customHeight="1">
      <c r="A104" s="387">
        <v>29</v>
      </c>
      <c r="B104" s="367">
        <v>6</v>
      </c>
      <c r="C104" s="367">
        <v>5</v>
      </c>
      <c r="D104" s="367">
        <v>11</v>
      </c>
      <c r="E104" s="367" t="s">
        <v>2607</v>
      </c>
      <c r="F104" s="717" t="s">
        <v>2608</v>
      </c>
      <c r="G104" s="717" t="s">
        <v>2609</v>
      </c>
      <c r="H104" s="387" t="s">
        <v>117</v>
      </c>
      <c r="I104" s="125" t="s">
        <v>118</v>
      </c>
      <c r="J104" s="71">
        <v>1</v>
      </c>
      <c r="K104" s="71" t="s">
        <v>61</v>
      </c>
      <c r="L104" s="717" t="s">
        <v>2610</v>
      </c>
      <c r="M104" s="387" t="s">
        <v>1137</v>
      </c>
      <c r="N104" s="387" t="s">
        <v>206</v>
      </c>
      <c r="O104" s="566" t="s">
        <v>1137</v>
      </c>
      <c r="P104" s="566">
        <v>19716.599999999999</v>
      </c>
      <c r="Q104" s="566" t="s">
        <v>1137</v>
      </c>
      <c r="R104" s="566">
        <v>17841</v>
      </c>
      <c r="S104" s="367" t="s">
        <v>2611</v>
      </c>
    </row>
    <row r="105" spans="1:19" ht="50.25" customHeight="1">
      <c r="A105" s="388"/>
      <c r="B105" s="369"/>
      <c r="C105" s="369"/>
      <c r="D105" s="369"/>
      <c r="E105" s="369"/>
      <c r="F105" s="718"/>
      <c r="G105" s="718"/>
      <c r="H105" s="388"/>
      <c r="I105" s="125" t="s">
        <v>121</v>
      </c>
      <c r="J105" s="71">
        <v>12</v>
      </c>
      <c r="K105" s="71" t="s">
        <v>67</v>
      </c>
      <c r="L105" s="718"/>
      <c r="M105" s="388"/>
      <c r="N105" s="388"/>
      <c r="O105" s="596"/>
      <c r="P105" s="596"/>
      <c r="Q105" s="596"/>
      <c r="R105" s="596"/>
      <c r="S105" s="369"/>
    </row>
    <row r="106" spans="1:19" ht="87" customHeight="1">
      <c r="A106" s="387">
        <v>30</v>
      </c>
      <c r="B106" s="367">
        <v>6</v>
      </c>
      <c r="C106" s="367">
        <v>5</v>
      </c>
      <c r="D106" s="367">
        <v>11</v>
      </c>
      <c r="E106" s="367" t="s">
        <v>2612</v>
      </c>
      <c r="F106" s="717" t="s">
        <v>2854</v>
      </c>
      <c r="G106" s="717" t="s">
        <v>2613</v>
      </c>
      <c r="H106" s="387" t="s">
        <v>235</v>
      </c>
      <c r="I106" s="125" t="s">
        <v>107</v>
      </c>
      <c r="J106" s="71">
        <v>6</v>
      </c>
      <c r="K106" s="71" t="s">
        <v>61</v>
      </c>
      <c r="L106" s="717" t="s">
        <v>2614</v>
      </c>
      <c r="M106" s="387" t="s">
        <v>1137</v>
      </c>
      <c r="N106" s="387" t="s">
        <v>63</v>
      </c>
      <c r="O106" s="566" t="s">
        <v>1137</v>
      </c>
      <c r="P106" s="566">
        <v>24952</v>
      </c>
      <c r="Q106" s="566" t="s">
        <v>1137</v>
      </c>
      <c r="R106" s="566">
        <v>21955</v>
      </c>
      <c r="S106" s="367" t="s">
        <v>2615</v>
      </c>
    </row>
    <row r="107" spans="1:19" ht="87" customHeight="1">
      <c r="A107" s="388"/>
      <c r="B107" s="369"/>
      <c r="C107" s="369"/>
      <c r="D107" s="369"/>
      <c r="E107" s="369"/>
      <c r="F107" s="718"/>
      <c r="G107" s="718"/>
      <c r="H107" s="388"/>
      <c r="I107" s="125" t="s">
        <v>108</v>
      </c>
      <c r="J107" s="71">
        <v>70</v>
      </c>
      <c r="K107" s="71" t="s">
        <v>67</v>
      </c>
      <c r="L107" s="718"/>
      <c r="M107" s="388"/>
      <c r="N107" s="388"/>
      <c r="O107" s="596"/>
      <c r="P107" s="596"/>
      <c r="Q107" s="596"/>
      <c r="R107" s="596"/>
      <c r="S107" s="369"/>
    </row>
    <row r="108" spans="1:19" ht="103.5" customHeight="1">
      <c r="A108" s="387">
        <v>31</v>
      </c>
      <c r="B108" s="367">
        <v>6</v>
      </c>
      <c r="C108" s="367">
        <v>5</v>
      </c>
      <c r="D108" s="367">
        <v>11</v>
      </c>
      <c r="E108" s="367" t="s">
        <v>2616</v>
      </c>
      <c r="F108" s="717" t="s">
        <v>2617</v>
      </c>
      <c r="G108" s="717" t="s">
        <v>2618</v>
      </c>
      <c r="H108" s="387" t="s">
        <v>141</v>
      </c>
      <c r="I108" s="125" t="s">
        <v>223</v>
      </c>
      <c r="J108" s="71">
        <v>1</v>
      </c>
      <c r="K108" s="71" t="s">
        <v>61</v>
      </c>
      <c r="L108" s="717" t="s">
        <v>1231</v>
      </c>
      <c r="M108" s="387" t="s">
        <v>1137</v>
      </c>
      <c r="N108" s="387" t="s">
        <v>63</v>
      </c>
      <c r="O108" s="566" t="s">
        <v>1137</v>
      </c>
      <c r="P108" s="566">
        <v>55057.77</v>
      </c>
      <c r="Q108" s="566" t="s">
        <v>1137</v>
      </c>
      <c r="R108" s="566">
        <v>43769.79</v>
      </c>
      <c r="S108" s="367" t="s">
        <v>1201</v>
      </c>
    </row>
    <row r="109" spans="1:19" ht="103.5" customHeight="1">
      <c r="A109" s="388"/>
      <c r="B109" s="369"/>
      <c r="C109" s="369"/>
      <c r="D109" s="369"/>
      <c r="E109" s="369"/>
      <c r="F109" s="718"/>
      <c r="G109" s="718"/>
      <c r="H109" s="388"/>
      <c r="I109" s="125" t="s">
        <v>802</v>
      </c>
      <c r="J109" s="125" t="s">
        <v>2619</v>
      </c>
      <c r="K109" s="71" t="s">
        <v>67</v>
      </c>
      <c r="L109" s="718"/>
      <c r="M109" s="388"/>
      <c r="N109" s="388"/>
      <c r="O109" s="596"/>
      <c r="P109" s="596"/>
      <c r="Q109" s="596"/>
      <c r="R109" s="596"/>
      <c r="S109" s="369"/>
    </row>
    <row r="110" spans="1:19">
      <c r="A110" s="387">
        <v>32</v>
      </c>
      <c r="B110" s="367">
        <v>6</v>
      </c>
      <c r="C110" s="367">
        <v>5</v>
      </c>
      <c r="D110" s="367">
        <v>11</v>
      </c>
      <c r="E110" s="367" t="s">
        <v>2620</v>
      </c>
      <c r="F110" s="717" t="s">
        <v>2621</v>
      </c>
      <c r="G110" s="717" t="s">
        <v>2622</v>
      </c>
      <c r="H110" s="387" t="s">
        <v>141</v>
      </c>
      <c r="I110" s="125" t="s">
        <v>223</v>
      </c>
      <c r="J110" s="71">
        <v>1</v>
      </c>
      <c r="K110" s="71" t="s">
        <v>61</v>
      </c>
      <c r="L110" s="717" t="s">
        <v>1231</v>
      </c>
      <c r="M110" s="387" t="s">
        <v>1137</v>
      </c>
      <c r="N110" s="387" t="s">
        <v>206</v>
      </c>
      <c r="O110" s="566" t="s">
        <v>1137</v>
      </c>
      <c r="P110" s="566">
        <v>55764</v>
      </c>
      <c r="Q110" s="566" t="s">
        <v>1137</v>
      </c>
      <c r="R110" s="566">
        <v>45860</v>
      </c>
      <c r="S110" s="367" t="s">
        <v>1153</v>
      </c>
    </row>
    <row r="111" spans="1:19" ht="30">
      <c r="A111" s="402"/>
      <c r="B111" s="368"/>
      <c r="C111" s="368"/>
      <c r="D111" s="368"/>
      <c r="E111" s="368"/>
      <c r="F111" s="722"/>
      <c r="G111" s="722"/>
      <c r="H111" s="388"/>
      <c r="I111" s="125" t="s">
        <v>802</v>
      </c>
      <c r="J111" s="71">
        <v>300</v>
      </c>
      <c r="K111" s="71" t="s">
        <v>67</v>
      </c>
      <c r="L111" s="722"/>
      <c r="M111" s="402"/>
      <c r="N111" s="402"/>
      <c r="O111" s="567"/>
      <c r="P111" s="567"/>
      <c r="Q111" s="567"/>
      <c r="R111" s="567"/>
      <c r="S111" s="368"/>
    </row>
    <row r="112" spans="1:19" ht="45">
      <c r="A112" s="402"/>
      <c r="B112" s="368"/>
      <c r="C112" s="368"/>
      <c r="D112" s="368"/>
      <c r="E112" s="368"/>
      <c r="F112" s="722"/>
      <c r="G112" s="722"/>
      <c r="H112" s="387" t="s">
        <v>284</v>
      </c>
      <c r="I112" s="125" t="s">
        <v>2623</v>
      </c>
      <c r="J112" s="71">
        <v>1</v>
      </c>
      <c r="K112" s="71" t="s">
        <v>61</v>
      </c>
      <c r="L112" s="722"/>
      <c r="M112" s="402"/>
      <c r="N112" s="402"/>
      <c r="O112" s="567"/>
      <c r="P112" s="567"/>
      <c r="Q112" s="567"/>
      <c r="R112" s="567"/>
      <c r="S112" s="368"/>
    </row>
    <row r="113" spans="1:19" ht="30">
      <c r="A113" s="388"/>
      <c r="B113" s="369"/>
      <c r="C113" s="369"/>
      <c r="D113" s="369"/>
      <c r="E113" s="369"/>
      <c r="F113" s="718"/>
      <c r="G113" s="718"/>
      <c r="H113" s="388"/>
      <c r="I113" s="125" t="s">
        <v>832</v>
      </c>
      <c r="J113" s="71">
        <v>600</v>
      </c>
      <c r="K113" s="125" t="s">
        <v>1173</v>
      </c>
      <c r="L113" s="718"/>
      <c r="M113" s="388"/>
      <c r="N113" s="388"/>
      <c r="O113" s="596"/>
      <c r="P113" s="596"/>
      <c r="Q113" s="596"/>
      <c r="R113" s="596"/>
      <c r="S113" s="369"/>
    </row>
    <row r="114" spans="1:19" ht="55.5" customHeight="1">
      <c r="A114" s="387">
        <v>33</v>
      </c>
      <c r="B114" s="367">
        <v>6</v>
      </c>
      <c r="C114" s="367">
        <v>5</v>
      </c>
      <c r="D114" s="367">
        <v>11</v>
      </c>
      <c r="E114" s="367" t="s">
        <v>2624</v>
      </c>
      <c r="F114" s="717" t="s">
        <v>2625</v>
      </c>
      <c r="G114" s="717" t="s">
        <v>2626</v>
      </c>
      <c r="H114" s="367" t="s">
        <v>794</v>
      </c>
      <c r="I114" s="125" t="s">
        <v>1135</v>
      </c>
      <c r="J114" s="71">
        <v>1</v>
      </c>
      <c r="K114" s="71" t="s">
        <v>61</v>
      </c>
      <c r="L114" s="717" t="s">
        <v>2627</v>
      </c>
      <c r="M114" s="387" t="s">
        <v>1137</v>
      </c>
      <c r="N114" s="387" t="s">
        <v>255</v>
      </c>
      <c r="O114" s="566" t="s">
        <v>1137</v>
      </c>
      <c r="P114" s="566">
        <v>26011</v>
      </c>
      <c r="Q114" s="566" t="s">
        <v>1137</v>
      </c>
      <c r="R114" s="566">
        <v>21860</v>
      </c>
      <c r="S114" s="367" t="s">
        <v>2603</v>
      </c>
    </row>
    <row r="115" spans="1:19" ht="55.5" customHeight="1">
      <c r="A115" s="388"/>
      <c r="B115" s="369"/>
      <c r="C115" s="369"/>
      <c r="D115" s="369"/>
      <c r="E115" s="369"/>
      <c r="F115" s="718"/>
      <c r="G115" s="718"/>
      <c r="H115" s="369"/>
      <c r="I115" s="125" t="s">
        <v>2628</v>
      </c>
      <c r="J115" s="71">
        <v>49</v>
      </c>
      <c r="K115" s="71" t="s">
        <v>67</v>
      </c>
      <c r="L115" s="718"/>
      <c r="M115" s="388"/>
      <c r="N115" s="388"/>
      <c r="O115" s="596"/>
      <c r="P115" s="596"/>
      <c r="Q115" s="596"/>
      <c r="R115" s="596"/>
      <c r="S115" s="369"/>
    </row>
    <row r="116" spans="1:19" ht="71.25" customHeight="1">
      <c r="A116" s="387">
        <v>34</v>
      </c>
      <c r="B116" s="367">
        <v>6</v>
      </c>
      <c r="C116" s="367">
        <v>5</v>
      </c>
      <c r="D116" s="367">
        <v>11</v>
      </c>
      <c r="E116" s="367" t="s">
        <v>2629</v>
      </c>
      <c r="F116" s="717" t="s">
        <v>2630</v>
      </c>
      <c r="G116" s="717" t="s">
        <v>2631</v>
      </c>
      <c r="H116" s="367" t="s">
        <v>141</v>
      </c>
      <c r="I116" s="125" t="s">
        <v>223</v>
      </c>
      <c r="J116" s="71">
        <v>1</v>
      </c>
      <c r="K116" s="71" t="s">
        <v>61</v>
      </c>
      <c r="L116" s="717" t="s">
        <v>2855</v>
      </c>
      <c r="M116" s="387" t="s">
        <v>1137</v>
      </c>
      <c r="N116" s="387" t="s">
        <v>255</v>
      </c>
      <c r="O116" s="566" t="s">
        <v>1137</v>
      </c>
      <c r="P116" s="566">
        <v>31762.3</v>
      </c>
      <c r="Q116" s="566" t="s">
        <v>1137</v>
      </c>
      <c r="R116" s="566">
        <v>28000</v>
      </c>
      <c r="S116" s="367" t="s">
        <v>2632</v>
      </c>
    </row>
    <row r="117" spans="1:19" ht="71.25" customHeight="1">
      <c r="A117" s="388"/>
      <c r="B117" s="369"/>
      <c r="C117" s="369"/>
      <c r="D117" s="369"/>
      <c r="E117" s="369"/>
      <c r="F117" s="718"/>
      <c r="G117" s="718"/>
      <c r="H117" s="369"/>
      <c r="I117" s="125" t="s">
        <v>802</v>
      </c>
      <c r="J117" s="71">
        <v>28</v>
      </c>
      <c r="K117" s="71" t="s">
        <v>67</v>
      </c>
      <c r="L117" s="718"/>
      <c r="M117" s="388"/>
      <c r="N117" s="388"/>
      <c r="O117" s="596"/>
      <c r="P117" s="596"/>
      <c r="Q117" s="596"/>
      <c r="R117" s="596"/>
      <c r="S117" s="369"/>
    </row>
    <row r="119" spans="1:19">
      <c r="P119" s="383"/>
      <c r="Q119" s="386" t="s">
        <v>419</v>
      </c>
      <c r="R119" s="386"/>
      <c r="S119" s="386"/>
    </row>
    <row r="120" spans="1:19">
      <c r="P120" s="384"/>
      <c r="Q120" s="386" t="s">
        <v>123</v>
      </c>
      <c r="R120" s="386" t="s">
        <v>1</v>
      </c>
      <c r="S120" s="386"/>
    </row>
    <row r="121" spans="1:19">
      <c r="P121" s="385"/>
      <c r="Q121" s="386"/>
      <c r="R121" s="23">
        <v>2022</v>
      </c>
      <c r="S121" s="23">
        <v>2023</v>
      </c>
    </row>
    <row r="122" spans="1:19">
      <c r="P122" s="162" t="s">
        <v>3462</v>
      </c>
      <c r="Q122" s="4">
        <v>34</v>
      </c>
      <c r="R122" s="25">
        <f>Q6+Q9+Q15+Q19+Q34+Q38+Q25+Q42+Q48+Q51+Q46+Q62+Q57+Q64+Q66+Q76+Q72+Q70</f>
        <v>579941.74000000011</v>
      </c>
      <c r="S122" s="163">
        <f>R116+R114+R110+R108+R106+R104+R99+R94+R88+R81+R78+R85+R90+R96+R102+R91</f>
        <v>491960.48000000004</v>
      </c>
    </row>
  </sheetData>
  <mergeCells count="566">
    <mergeCell ref="Q116:Q117"/>
    <mergeCell ref="R116:R117"/>
    <mergeCell ref="Q85:Q87"/>
    <mergeCell ref="R85:R87"/>
    <mergeCell ref="S85:S87"/>
    <mergeCell ref="A104:A105"/>
    <mergeCell ref="B104:B105"/>
    <mergeCell ref="C104:C105"/>
    <mergeCell ref="D104:D105"/>
    <mergeCell ref="E104:E105"/>
    <mergeCell ref="F104:F105"/>
    <mergeCell ref="G104:G105"/>
    <mergeCell ref="H104:H105"/>
    <mergeCell ref="L104:L105"/>
    <mergeCell ref="M104:M105"/>
    <mergeCell ref="N104:N105"/>
    <mergeCell ref="O104:O105"/>
    <mergeCell ref="P104:P105"/>
    <mergeCell ref="Q104:Q105"/>
    <mergeCell ref="R104:R105"/>
    <mergeCell ref="S104:S105"/>
    <mergeCell ref="N102:N103"/>
    <mergeCell ref="O102:O103"/>
    <mergeCell ref="P102:P103"/>
    <mergeCell ref="H116:H117"/>
    <mergeCell ref="L116:L117"/>
    <mergeCell ref="M116:M117"/>
    <mergeCell ref="N116:N117"/>
    <mergeCell ref="O116:O117"/>
    <mergeCell ref="P116:P117"/>
    <mergeCell ref="A85:A87"/>
    <mergeCell ref="B85:B87"/>
    <mergeCell ref="C85:C87"/>
    <mergeCell ref="D85:D87"/>
    <mergeCell ref="E85:E87"/>
    <mergeCell ref="F85:F87"/>
    <mergeCell ref="G85:G87"/>
    <mergeCell ref="H85:H87"/>
    <mergeCell ref="L85:L87"/>
    <mergeCell ref="M85:M87"/>
    <mergeCell ref="N85:N87"/>
    <mergeCell ref="O85:O87"/>
    <mergeCell ref="P85:P87"/>
    <mergeCell ref="N110:N113"/>
    <mergeCell ref="O110:O113"/>
    <mergeCell ref="P110:P113"/>
    <mergeCell ref="D110:D113"/>
    <mergeCell ref="E110:E113"/>
    <mergeCell ref="S116:S117"/>
    <mergeCell ref="A114:A115"/>
    <mergeCell ref="B114:B115"/>
    <mergeCell ref="C114:C115"/>
    <mergeCell ref="D114:D115"/>
    <mergeCell ref="E114:E115"/>
    <mergeCell ref="F114:F115"/>
    <mergeCell ref="G114:G115"/>
    <mergeCell ref="H114:H115"/>
    <mergeCell ref="L114:L115"/>
    <mergeCell ref="M114:M115"/>
    <mergeCell ref="N114:N115"/>
    <mergeCell ref="O114:O115"/>
    <mergeCell ref="P114:P115"/>
    <mergeCell ref="Q114:Q115"/>
    <mergeCell ref="R114:R115"/>
    <mergeCell ref="S114:S115"/>
    <mergeCell ref="A116:A117"/>
    <mergeCell ref="B116:B117"/>
    <mergeCell ref="C116:C117"/>
    <mergeCell ref="D116:D117"/>
    <mergeCell ref="E116:E117"/>
    <mergeCell ref="F116:F117"/>
    <mergeCell ref="G116:G117"/>
    <mergeCell ref="S110:S113"/>
    <mergeCell ref="H112:H113"/>
    <mergeCell ref="A108:A109"/>
    <mergeCell ref="B108:B109"/>
    <mergeCell ref="C108:C109"/>
    <mergeCell ref="D108:D109"/>
    <mergeCell ref="E108:E109"/>
    <mergeCell ref="F108:F109"/>
    <mergeCell ref="G108:G109"/>
    <mergeCell ref="H108:H109"/>
    <mergeCell ref="L108:L109"/>
    <mergeCell ref="M108:M109"/>
    <mergeCell ref="N108:N109"/>
    <mergeCell ref="O108:O109"/>
    <mergeCell ref="P108:P109"/>
    <mergeCell ref="Q108:Q109"/>
    <mergeCell ref="R108:R109"/>
    <mergeCell ref="S108:S109"/>
    <mergeCell ref="A110:A113"/>
    <mergeCell ref="M110:M113"/>
    <mergeCell ref="B110:B113"/>
    <mergeCell ref="C110:C113"/>
    <mergeCell ref="F110:F113"/>
    <mergeCell ref="G110:G113"/>
    <mergeCell ref="H110:H111"/>
    <mergeCell ref="L110:L113"/>
    <mergeCell ref="N106:N107"/>
    <mergeCell ref="O106:O107"/>
    <mergeCell ref="P106:P107"/>
    <mergeCell ref="Q106:Q107"/>
    <mergeCell ref="R106:R107"/>
    <mergeCell ref="Q110:Q113"/>
    <mergeCell ref="R110:R113"/>
    <mergeCell ref="S106:S107"/>
    <mergeCell ref="A106:A107"/>
    <mergeCell ref="B106:B107"/>
    <mergeCell ref="C106:C107"/>
    <mergeCell ref="D106:D107"/>
    <mergeCell ref="E106:E107"/>
    <mergeCell ref="F106:F107"/>
    <mergeCell ref="G106:G107"/>
    <mergeCell ref="H106:H107"/>
    <mergeCell ref="L106:L107"/>
    <mergeCell ref="M106:M107"/>
    <mergeCell ref="A102:A103"/>
    <mergeCell ref="B102:B103"/>
    <mergeCell ref="A99:A101"/>
    <mergeCell ref="B99:B101"/>
    <mergeCell ref="C99:C101"/>
    <mergeCell ref="D99:D101"/>
    <mergeCell ref="E99:E101"/>
    <mergeCell ref="F99:F101"/>
    <mergeCell ref="G99:G101"/>
    <mergeCell ref="C102:C103"/>
    <mergeCell ref="D102:D103"/>
    <mergeCell ref="E102:E103"/>
    <mergeCell ref="F102:F103"/>
    <mergeCell ref="G102:G103"/>
    <mergeCell ref="H102:H103"/>
    <mergeCell ref="L102:L103"/>
    <mergeCell ref="M96:M98"/>
    <mergeCell ref="M99:M101"/>
    <mergeCell ref="Q96:Q98"/>
    <mergeCell ref="R96:R98"/>
    <mergeCell ref="S96:S98"/>
    <mergeCell ref="N99:N101"/>
    <mergeCell ref="O99:O101"/>
    <mergeCell ref="P99:P101"/>
    <mergeCell ref="Q99:Q101"/>
    <mergeCell ref="R99:R101"/>
    <mergeCell ref="S99:S101"/>
    <mergeCell ref="H99:H100"/>
    <mergeCell ref="L99:L101"/>
    <mergeCell ref="Q102:Q103"/>
    <mergeCell ref="R102:R103"/>
    <mergeCell ref="S102:S103"/>
    <mergeCell ref="M102:M103"/>
    <mergeCell ref="Q94:Q95"/>
    <mergeCell ref="R94:R95"/>
    <mergeCell ref="S94:S95"/>
    <mergeCell ref="A96:A98"/>
    <mergeCell ref="B96:B98"/>
    <mergeCell ref="C96:C98"/>
    <mergeCell ref="D96:D98"/>
    <mergeCell ref="E96:E98"/>
    <mergeCell ref="A94:A95"/>
    <mergeCell ref="B94:B95"/>
    <mergeCell ref="C94:C95"/>
    <mergeCell ref="D94:D95"/>
    <mergeCell ref="E94:E95"/>
    <mergeCell ref="F94:F95"/>
    <mergeCell ref="G94:G95"/>
    <mergeCell ref="H94:H95"/>
    <mergeCell ref="L94:L95"/>
    <mergeCell ref="N96:N98"/>
    <mergeCell ref="O96:O98"/>
    <mergeCell ref="P96:P98"/>
    <mergeCell ref="F96:F98"/>
    <mergeCell ref="G96:G98"/>
    <mergeCell ref="H96:H97"/>
    <mergeCell ref="L96:L98"/>
    <mergeCell ref="M91:M93"/>
    <mergeCell ref="N91:N93"/>
    <mergeCell ref="O91:O93"/>
    <mergeCell ref="P91:P93"/>
    <mergeCell ref="H91:H92"/>
    <mergeCell ref="L91:L93"/>
    <mergeCell ref="M94:M95"/>
    <mergeCell ref="N94:N95"/>
    <mergeCell ref="O94:O95"/>
    <mergeCell ref="P94:P95"/>
    <mergeCell ref="S91:S93"/>
    <mergeCell ref="A88:A89"/>
    <mergeCell ref="B88:B89"/>
    <mergeCell ref="C88:C89"/>
    <mergeCell ref="D88:D89"/>
    <mergeCell ref="E88:E89"/>
    <mergeCell ref="F88:F89"/>
    <mergeCell ref="G88:G89"/>
    <mergeCell ref="H88:H89"/>
    <mergeCell ref="L88:L89"/>
    <mergeCell ref="M88:M89"/>
    <mergeCell ref="N88:N89"/>
    <mergeCell ref="O88:O89"/>
    <mergeCell ref="P88:P89"/>
    <mergeCell ref="Q88:Q89"/>
    <mergeCell ref="R88:R89"/>
    <mergeCell ref="S88:S89"/>
    <mergeCell ref="A91:A93"/>
    <mergeCell ref="B91:B93"/>
    <mergeCell ref="C91:C93"/>
    <mergeCell ref="D91:D93"/>
    <mergeCell ref="E91:E93"/>
    <mergeCell ref="F91:F93"/>
    <mergeCell ref="G91:G93"/>
    <mergeCell ref="A81:A84"/>
    <mergeCell ref="B81:B84"/>
    <mergeCell ref="C81:C84"/>
    <mergeCell ref="D81:D84"/>
    <mergeCell ref="E81:E84"/>
    <mergeCell ref="R81:R84"/>
    <mergeCell ref="S81:S84"/>
    <mergeCell ref="H83:H84"/>
    <mergeCell ref="F81:F84"/>
    <mergeCell ref="G81:G84"/>
    <mergeCell ref="H81:H82"/>
    <mergeCell ref="L81:L84"/>
    <mergeCell ref="M81:M84"/>
    <mergeCell ref="A78:A80"/>
    <mergeCell ref="B78:B80"/>
    <mergeCell ref="C78:C80"/>
    <mergeCell ref="D78:D80"/>
    <mergeCell ref="E78:E80"/>
    <mergeCell ref="F78:F80"/>
    <mergeCell ref="G78:G80"/>
    <mergeCell ref="H78:H80"/>
    <mergeCell ref="L78:L80"/>
    <mergeCell ref="A3:A4"/>
    <mergeCell ref="B3:B4"/>
    <mergeCell ref="C3:C4"/>
    <mergeCell ref="D3:D4"/>
    <mergeCell ref="E3:E4"/>
    <mergeCell ref="F3:F4"/>
    <mergeCell ref="G3:G4"/>
    <mergeCell ref="H3:H4"/>
    <mergeCell ref="I3:K3"/>
    <mergeCell ref="R6:R8"/>
    <mergeCell ref="S6:S8"/>
    <mergeCell ref="F6:F8"/>
    <mergeCell ref="G6:G8"/>
    <mergeCell ref="H6:H8"/>
    <mergeCell ref="L6:L8"/>
    <mergeCell ref="M6:M8"/>
    <mergeCell ref="N6:N8"/>
    <mergeCell ref="L2:S2"/>
    <mergeCell ref="L3:L4"/>
    <mergeCell ref="M3:N3"/>
    <mergeCell ref="O3:P3"/>
    <mergeCell ref="Q3:R3"/>
    <mergeCell ref="S3:S4"/>
    <mergeCell ref="A9:A14"/>
    <mergeCell ref="B9:B14"/>
    <mergeCell ref="C9:C14"/>
    <mergeCell ref="D9:D14"/>
    <mergeCell ref="E9:E14"/>
    <mergeCell ref="F9:F14"/>
    <mergeCell ref="O6:O8"/>
    <mergeCell ref="P6:P8"/>
    <mergeCell ref="Q6:Q8"/>
    <mergeCell ref="P9:P14"/>
    <mergeCell ref="Q9:Q14"/>
    <mergeCell ref="A6:A8"/>
    <mergeCell ref="B6:B8"/>
    <mergeCell ref="C6:C8"/>
    <mergeCell ref="D6:D8"/>
    <mergeCell ref="E6:E8"/>
    <mergeCell ref="R9:R14"/>
    <mergeCell ref="S9:S14"/>
    <mergeCell ref="H11:H12"/>
    <mergeCell ref="H13:H14"/>
    <mergeCell ref="L13:L14"/>
    <mergeCell ref="G9:G14"/>
    <mergeCell ref="H9:H10"/>
    <mergeCell ref="L9:L12"/>
    <mergeCell ref="M9:M14"/>
    <mergeCell ref="N9:N14"/>
    <mergeCell ref="O9:O14"/>
    <mergeCell ref="A15:A18"/>
    <mergeCell ref="B15:B18"/>
    <mergeCell ref="C15:C18"/>
    <mergeCell ref="D15:D18"/>
    <mergeCell ref="E15:E18"/>
    <mergeCell ref="F15:F18"/>
    <mergeCell ref="G15:G18"/>
    <mergeCell ref="H15:H16"/>
    <mergeCell ref="L15:L18"/>
    <mergeCell ref="H17:H18"/>
    <mergeCell ref="M15:M18"/>
    <mergeCell ref="N15:N18"/>
    <mergeCell ref="O15:O18"/>
    <mergeCell ref="P15:P18"/>
    <mergeCell ref="Q15:Q18"/>
    <mergeCell ref="R15:R18"/>
    <mergeCell ref="Q19:Q24"/>
    <mergeCell ref="R19:R24"/>
    <mergeCell ref="S19:S24"/>
    <mergeCell ref="M19:M24"/>
    <mergeCell ref="S15:S18"/>
    <mergeCell ref="S25:S33"/>
    <mergeCell ref="H27:H29"/>
    <mergeCell ref="H30:H31"/>
    <mergeCell ref="H32:H33"/>
    <mergeCell ref="A19:A24"/>
    <mergeCell ref="B19:B24"/>
    <mergeCell ref="C19:C24"/>
    <mergeCell ref="D19:D24"/>
    <mergeCell ref="E19:E24"/>
    <mergeCell ref="F19:F24"/>
    <mergeCell ref="G19:G24"/>
    <mergeCell ref="H21:H22"/>
    <mergeCell ref="L21:L22"/>
    <mergeCell ref="H23:H24"/>
    <mergeCell ref="L23:L24"/>
    <mergeCell ref="H19:H20"/>
    <mergeCell ref="L19:L20"/>
    <mergeCell ref="M34:M37"/>
    <mergeCell ref="N34:N37"/>
    <mergeCell ref="N19:N24"/>
    <mergeCell ref="O19:O24"/>
    <mergeCell ref="P19:P24"/>
    <mergeCell ref="A25:A33"/>
    <mergeCell ref="B25:B33"/>
    <mergeCell ref="C25:C33"/>
    <mergeCell ref="D25:D33"/>
    <mergeCell ref="E25:E33"/>
    <mergeCell ref="F25:F33"/>
    <mergeCell ref="G25:G33"/>
    <mergeCell ref="H25:H26"/>
    <mergeCell ref="L25:L33"/>
    <mergeCell ref="L38:L41"/>
    <mergeCell ref="S38:S41"/>
    <mergeCell ref="H40:H41"/>
    <mergeCell ref="A34:A37"/>
    <mergeCell ref="B34:B37"/>
    <mergeCell ref="C34:C37"/>
    <mergeCell ref="D34:D37"/>
    <mergeCell ref="E34:E37"/>
    <mergeCell ref="M25:M33"/>
    <mergeCell ref="N25:N33"/>
    <mergeCell ref="O25:O33"/>
    <mergeCell ref="P25:P33"/>
    <mergeCell ref="Q25:Q33"/>
    <mergeCell ref="R25:R33"/>
    <mergeCell ref="O34:O37"/>
    <mergeCell ref="P34:P37"/>
    <mergeCell ref="Q34:Q37"/>
    <mergeCell ref="R34:R37"/>
    <mergeCell ref="S34:S37"/>
    <mergeCell ref="H36:H37"/>
    <mergeCell ref="F34:F37"/>
    <mergeCell ref="G34:G37"/>
    <mergeCell ref="H34:H35"/>
    <mergeCell ref="L34:L37"/>
    <mergeCell ref="H44:H45"/>
    <mergeCell ref="A38:A41"/>
    <mergeCell ref="B38:B41"/>
    <mergeCell ref="C38:C41"/>
    <mergeCell ref="D38:D41"/>
    <mergeCell ref="E38:E41"/>
    <mergeCell ref="F38:F41"/>
    <mergeCell ref="G38:G41"/>
    <mergeCell ref="H38:H39"/>
    <mergeCell ref="M38:M41"/>
    <mergeCell ref="N38:N41"/>
    <mergeCell ref="O38:O41"/>
    <mergeCell ref="P38:P41"/>
    <mergeCell ref="Q38:Q41"/>
    <mergeCell ref="R38:R41"/>
    <mergeCell ref="Q42:Q45"/>
    <mergeCell ref="R42:R45"/>
    <mergeCell ref="S42:S45"/>
    <mergeCell ref="S48:S50"/>
    <mergeCell ref="A46:A47"/>
    <mergeCell ref="B46:B47"/>
    <mergeCell ref="C46:C47"/>
    <mergeCell ref="D46:D47"/>
    <mergeCell ref="E46:E47"/>
    <mergeCell ref="H42:H43"/>
    <mergeCell ref="L42:L45"/>
    <mergeCell ref="M42:M45"/>
    <mergeCell ref="N42:N45"/>
    <mergeCell ref="O42:O45"/>
    <mergeCell ref="P42:P45"/>
    <mergeCell ref="O46:O47"/>
    <mergeCell ref="P46:P47"/>
    <mergeCell ref="Q46:Q47"/>
    <mergeCell ref="R46:R47"/>
    <mergeCell ref="S46:S47"/>
    <mergeCell ref="A42:A45"/>
    <mergeCell ref="B42:B45"/>
    <mergeCell ref="C42:C45"/>
    <mergeCell ref="D42:D45"/>
    <mergeCell ref="E42:E45"/>
    <mergeCell ref="F42:F45"/>
    <mergeCell ref="G42:G45"/>
    <mergeCell ref="F46:F47"/>
    <mergeCell ref="G46:G47"/>
    <mergeCell ref="H46:H47"/>
    <mergeCell ref="L46:L47"/>
    <mergeCell ref="M46:M47"/>
    <mergeCell ref="N46:N47"/>
    <mergeCell ref="P48:P50"/>
    <mergeCell ref="Q48:Q50"/>
    <mergeCell ref="R48:R50"/>
    <mergeCell ref="N48:N50"/>
    <mergeCell ref="O48:O50"/>
    <mergeCell ref="A48:A50"/>
    <mergeCell ref="B48:B50"/>
    <mergeCell ref="C48:C50"/>
    <mergeCell ref="D48:D50"/>
    <mergeCell ref="E48:E50"/>
    <mergeCell ref="F48:F50"/>
    <mergeCell ref="O51:O56"/>
    <mergeCell ref="A51:A56"/>
    <mergeCell ref="B51:B56"/>
    <mergeCell ref="C51:C56"/>
    <mergeCell ref="D51:D56"/>
    <mergeCell ref="E51:E56"/>
    <mergeCell ref="G48:G50"/>
    <mergeCell ref="H48:H50"/>
    <mergeCell ref="L48:L50"/>
    <mergeCell ref="M48:M50"/>
    <mergeCell ref="F51:F56"/>
    <mergeCell ref="G51:G56"/>
    <mergeCell ref="H51:H56"/>
    <mergeCell ref="L51:L56"/>
    <mergeCell ref="M51:M56"/>
    <mergeCell ref="N51:N56"/>
    <mergeCell ref="Q57:Q61"/>
    <mergeCell ref="R57:R61"/>
    <mergeCell ref="S57:S61"/>
    <mergeCell ref="H58:H59"/>
    <mergeCell ref="H60:H61"/>
    <mergeCell ref="P51:P56"/>
    <mergeCell ref="Q51:Q56"/>
    <mergeCell ref="R51:R56"/>
    <mergeCell ref="S51:S56"/>
    <mergeCell ref="G57:G61"/>
    <mergeCell ref="L57:L61"/>
    <mergeCell ref="M57:M61"/>
    <mergeCell ref="N57:N61"/>
    <mergeCell ref="O57:O61"/>
    <mergeCell ref="P57:P61"/>
    <mergeCell ref="A57:A61"/>
    <mergeCell ref="B57:B61"/>
    <mergeCell ref="C57:C61"/>
    <mergeCell ref="D57:D61"/>
    <mergeCell ref="E57:E61"/>
    <mergeCell ref="F57:F61"/>
    <mergeCell ref="P62:P63"/>
    <mergeCell ref="Q62:Q63"/>
    <mergeCell ref="R62:R63"/>
    <mergeCell ref="S62:S63"/>
    <mergeCell ref="A64:A65"/>
    <mergeCell ref="B64:B65"/>
    <mergeCell ref="C64:C65"/>
    <mergeCell ref="D64:D65"/>
    <mergeCell ref="E64:E65"/>
    <mergeCell ref="G62:G63"/>
    <mergeCell ref="H62:H63"/>
    <mergeCell ref="L62:L63"/>
    <mergeCell ref="M62:M63"/>
    <mergeCell ref="N62:N63"/>
    <mergeCell ref="O62:O63"/>
    <mergeCell ref="A62:A63"/>
    <mergeCell ref="B62:B63"/>
    <mergeCell ref="C62:C63"/>
    <mergeCell ref="D62:D63"/>
    <mergeCell ref="E62:E63"/>
    <mergeCell ref="F62:F63"/>
    <mergeCell ref="O64:O65"/>
    <mergeCell ref="P64:P65"/>
    <mergeCell ref="A66:A69"/>
    <mergeCell ref="B66:B69"/>
    <mergeCell ref="C66:C69"/>
    <mergeCell ref="D66:D69"/>
    <mergeCell ref="E66:E69"/>
    <mergeCell ref="F66:F69"/>
    <mergeCell ref="Q64:Q65"/>
    <mergeCell ref="R64:R65"/>
    <mergeCell ref="S64:S65"/>
    <mergeCell ref="F64:F65"/>
    <mergeCell ref="G64:G65"/>
    <mergeCell ref="H64:H65"/>
    <mergeCell ref="L64:L65"/>
    <mergeCell ref="M64:M65"/>
    <mergeCell ref="N64:N65"/>
    <mergeCell ref="P66:P69"/>
    <mergeCell ref="Q66:Q69"/>
    <mergeCell ref="R66:R69"/>
    <mergeCell ref="S66:S69"/>
    <mergeCell ref="H68:H69"/>
    <mergeCell ref="G66:G69"/>
    <mergeCell ref="H66:H67"/>
    <mergeCell ref="L66:L69"/>
    <mergeCell ref="M66:M69"/>
    <mergeCell ref="N66:N69"/>
    <mergeCell ref="O66:O69"/>
    <mergeCell ref="P70:P71"/>
    <mergeCell ref="Q70:Q71"/>
    <mergeCell ref="R70:R71"/>
    <mergeCell ref="S70:S71"/>
    <mergeCell ref="A72:A75"/>
    <mergeCell ref="B72:B75"/>
    <mergeCell ref="C72:C75"/>
    <mergeCell ref="D72:D75"/>
    <mergeCell ref="E72:E75"/>
    <mergeCell ref="G70:G71"/>
    <mergeCell ref="H70:H71"/>
    <mergeCell ref="L70:L71"/>
    <mergeCell ref="M70:M71"/>
    <mergeCell ref="N70:N71"/>
    <mergeCell ref="O70:O71"/>
    <mergeCell ref="A70:A71"/>
    <mergeCell ref="B70:B71"/>
    <mergeCell ref="C70:C71"/>
    <mergeCell ref="D70:D71"/>
    <mergeCell ref="E70:E71"/>
    <mergeCell ref="F70:F71"/>
    <mergeCell ref="O72:O75"/>
    <mergeCell ref="P72:P75"/>
    <mergeCell ref="Q72:Q75"/>
    <mergeCell ref="R72:R75"/>
    <mergeCell ref="S72:S75"/>
    <mergeCell ref="H74:H75"/>
    <mergeCell ref="F72:F75"/>
    <mergeCell ref="G72:G75"/>
    <mergeCell ref="H72:H73"/>
    <mergeCell ref="L72:L75"/>
    <mergeCell ref="M72:M75"/>
    <mergeCell ref="N72:N75"/>
    <mergeCell ref="A76:A77"/>
    <mergeCell ref="B76:B77"/>
    <mergeCell ref="C76:C77"/>
    <mergeCell ref="D76:D77"/>
    <mergeCell ref="E76:E77"/>
    <mergeCell ref="F76:F77"/>
    <mergeCell ref="G76:G77"/>
    <mergeCell ref="H76:H77"/>
    <mergeCell ref="L76:L77"/>
    <mergeCell ref="P119:P121"/>
    <mergeCell ref="Q119:S119"/>
    <mergeCell ref="Q120:Q121"/>
    <mergeCell ref="R120:S120"/>
    <mergeCell ref="M76:M77"/>
    <mergeCell ref="N76:N77"/>
    <mergeCell ref="O76:O77"/>
    <mergeCell ref="P76:P77"/>
    <mergeCell ref="Q76:Q77"/>
    <mergeCell ref="R76:R77"/>
    <mergeCell ref="S76:S77"/>
    <mergeCell ref="M78:M80"/>
    <mergeCell ref="N78:N80"/>
    <mergeCell ref="O78:O80"/>
    <mergeCell ref="P78:P80"/>
    <mergeCell ref="Q78:Q80"/>
    <mergeCell ref="R78:R80"/>
    <mergeCell ref="S78:S80"/>
    <mergeCell ref="N81:N84"/>
    <mergeCell ref="O81:O84"/>
    <mergeCell ref="P81:P84"/>
    <mergeCell ref="Q81:Q84"/>
    <mergeCell ref="Q91:Q93"/>
    <mergeCell ref="R91:R93"/>
  </mergeCells>
  <pageMargins left="0.7" right="0.7" top="0.75" bottom="0.75" header="0.3" footer="0.3"/>
  <pageSetup paperSize="9" scale="3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1"/>
  <sheetViews>
    <sheetView topLeftCell="A34" zoomScale="70" zoomScaleNormal="70" workbookViewId="0">
      <selection activeCell="F54" sqref="F54"/>
    </sheetView>
  </sheetViews>
  <sheetFormatPr defaultColWidth="9.140625" defaultRowHeight="15"/>
  <cols>
    <col min="1" max="1" width="8.85546875" style="10" customWidth="1"/>
    <col min="5" max="5" width="22.7109375" customWidth="1"/>
    <col min="6" max="6" width="54.42578125" customWidth="1"/>
    <col min="7" max="7" width="63.7109375" customWidth="1"/>
    <col min="8" max="8" width="14.42578125" customWidth="1"/>
    <col min="9" max="9" width="20.28515625" customWidth="1"/>
    <col min="10" max="10" width="19" customWidth="1"/>
    <col min="11" max="11" width="16.85546875" customWidth="1"/>
    <col min="12" max="12" width="31.5703125" customWidth="1"/>
    <col min="15" max="15" width="16.28515625" customWidth="1"/>
    <col min="16" max="16" width="15.85546875" customWidth="1"/>
    <col min="17" max="17" width="12.5703125" customWidth="1"/>
    <col min="18" max="18" width="13.42578125" customWidth="1"/>
    <col min="19" max="19" width="18.28515625" customWidth="1"/>
  </cols>
  <sheetData>
    <row r="1" spans="1:19" ht="18.75">
      <c r="A1" s="44" t="s">
        <v>3590</v>
      </c>
      <c r="E1" s="13"/>
      <c r="F1" s="13"/>
      <c r="L1" s="10"/>
      <c r="O1" s="6"/>
      <c r="P1" s="11"/>
      <c r="Q1" s="6"/>
      <c r="R1" s="6"/>
    </row>
    <row r="2" spans="1:19">
      <c r="A2" s="12"/>
      <c r="E2" s="13"/>
      <c r="F2" s="13"/>
      <c r="L2" s="410"/>
      <c r="M2" s="410"/>
      <c r="N2" s="410"/>
      <c r="O2" s="410"/>
      <c r="P2" s="410"/>
      <c r="Q2" s="410"/>
      <c r="R2" s="410"/>
      <c r="S2" s="410"/>
    </row>
    <row r="3" spans="1:19" ht="45.75" customHeight="1">
      <c r="A3" s="411" t="s">
        <v>20</v>
      </c>
      <c r="B3" s="413" t="s">
        <v>21</v>
      </c>
      <c r="C3" s="413" t="s">
        <v>22</v>
      </c>
      <c r="D3" s="413" t="s">
        <v>23</v>
      </c>
      <c r="E3" s="415" t="s">
        <v>24</v>
      </c>
      <c r="F3" s="415" t="s">
        <v>25</v>
      </c>
      <c r="G3" s="411" t="s">
        <v>26</v>
      </c>
      <c r="H3" s="413" t="s">
        <v>27</v>
      </c>
      <c r="I3" s="417" t="s">
        <v>28</v>
      </c>
      <c r="J3" s="417"/>
      <c r="K3" s="417"/>
      <c r="L3" s="411" t="s">
        <v>29</v>
      </c>
      <c r="M3" s="418" t="s">
        <v>30</v>
      </c>
      <c r="N3" s="419"/>
      <c r="O3" s="420" t="s">
        <v>31</v>
      </c>
      <c r="P3" s="420"/>
      <c r="Q3" s="420" t="s">
        <v>32</v>
      </c>
      <c r="R3" s="420"/>
      <c r="S3" s="411" t="s">
        <v>33</v>
      </c>
    </row>
    <row r="4" spans="1:19">
      <c r="A4" s="412"/>
      <c r="B4" s="414"/>
      <c r="C4" s="414"/>
      <c r="D4" s="414"/>
      <c r="E4" s="416"/>
      <c r="F4" s="416"/>
      <c r="G4" s="412"/>
      <c r="H4" s="414"/>
      <c r="I4" s="14" t="s">
        <v>34</v>
      </c>
      <c r="J4" s="14" t="s">
        <v>35</v>
      </c>
      <c r="K4" s="14" t="s">
        <v>36</v>
      </c>
      <c r="L4" s="412"/>
      <c r="M4" s="15">
        <v>2022</v>
      </c>
      <c r="N4" s="15">
        <v>2023</v>
      </c>
      <c r="O4" s="16">
        <v>2022</v>
      </c>
      <c r="P4" s="16">
        <v>2023</v>
      </c>
      <c r="Q4" s="16">
        <v>2022</v>
      </c>
      <c r="R4" s="16">
        <v>2023</v>
      </c>
      <c r="S4" s="412"/>
    </row>
    <row r="5" spans="1:19">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0" customFormat="1" ht="120">
      <c r="A6" s="71">
        <v>1</v>
      </c>
      <c r="B6" s="71">
        <v>1</v>
      </c>
      <c r="C6" s="71">
        <v>1</v>
      </c>
      <c r="D6" s="71">
        <v>6</v>
      </c>
      <c r="E6" s="125" t="s">
        <v>1245</v>
      </c>
      <c r="F6" s="147" t="s">
        <v>1246</v>
      </c>
      <c r="G6" s="125" t="s">
        <v>1247</v>
      </c>
      <c r="H6" s="54" t="s">
        <v>1248</v>
      </c>
      <c r="I6" s="54" t="s">
        <v>1249</v>
      </c>
      <c r="J6" s="125" t="s">
        <v>1250</v>
      </c>
      <c r="K6" s="71" t="s">
        <v>61</v>
      </c>
      <c r="L6" s="125" t="s">
        <v>1251</v>
      </c>
      <c r="M6" s="71" t="s">
        <v>63</v>
      </c>
      <c r="N6" s="71"/>
      <c r="O6" s="25">
        <v>23755.52</v>
      </c>
      <c r="P6" s="71"/>
      <c r="Q6" s="25">
        <v>21303.02</v>
      </c>
      <c r="R6" s="71"/>
      <c r="S6" s="125" t="s">
        <v>1252</v>
      </c>
    </row>
    <row r="7" spans="1:19" s="20" customFormat="1" ht="96.6" customHeight="1">
      <c r="A7" s="125">
        <v>2</v>
      </c>
      <c r="B7" s="125">
        <v>6</v>
      </c>
      <c r="C7" s="125">
        <v>1</v>
      </c>
      <c r="D7" s="125">
        <v>6</v>
      </c>
      <c r="E7" s="125" t="s">
        <v>1253</v>
      </c>
      <c r="F7" s="125" t="s">
        <v>1254</v>
      </c>
      <c r="G7" s="125" t="s">
        <v>1255</v>
      </c>
      <c r="H7" s="54" t="s">
        <v>1256</v>
      </c>
      <c r="I7" s="54" t="s">
        <v>1257</v>
      </c>
      <c r="J7" s="125" t="s">
        <v>1258</v>
      </c>
      <c r="K7" s="125" t="s">
        <v>61</v>
      </c>
      <c r="L7" s="125" t="s">
        <v>1259</v>
      </c>
      <c r="M7" s="125" t="s">
        <v>63</v>
      </c>
      <c r="N7" s="125"/>
      <c r="O7" s="175">
        <v>86967.9</v>
      </c>
      <c r="P7" s="125"/>
      <c r="Q7" s="175">
        <v>78058</v>
      </c>
      <c r="R7" s="125"/>
      <c r="S7" s="125" t="s">
        <v>1260</v>
      </c>
    </row>
    <row r="8" spans="1:19" ht="165.6" customHeight="1">
      <c r="A8" s="125">
        <v>3</v>
      </c>
      <c r="B8" s="125">
        <v>6</v>
      </c>
      <c r="C8" s="125">
        <v>5</v>
      </c>
      <c r="D8" s="125">
        <v>4</v>
      </c>
      <c r="E8" s="125" t="s">
        <v>1261</v>
      </c>
      <c r="F8" s="125" t="s">
        <v>1262</v>
      </c>
      <c r="G8" s="125" t="s">
        <v>1263</v>
      </c>
      <c r="H8" s="125" t="s">
        <v>1264</v>
      </c>
      <c r="I8" s="125" t="s">
        <v>1265</v>
      </c>
      <c r="J8" s="125" t="s">
        <v>1266</v>
      </c>
      <c r="K8" s="125" t="s">
        <v>61</v>
      </c>
      <c r="L8" s="125" t="s">
        <v>1267</v>
      </c>
      <c r="M8" s="125" t="s">
        <v>63</v>
      </c>
      <c r="N8" s="125"/>
      <c r="O8" s="175">
        <v>42185.03</v>
      </c>
      <c r="P8" s="125"/>
      <c r="Q8" s="175">
        <v>37035.03</v>
      </c>
      <c r="R8" s="125"/>
      <c r="S8" s="125" t="s">
        <v>1268</v>
      </c>
    </row>
    <row r="9" spans="1:19" ht="150.6" customHeight="1">
      <c r="A9" s="125">
        <v>4</v>
      </c>
      <c r="B9" s="125">
        <v>1</v>
      </c>
      <c r="C9" s="125">
        <v>1</v>
      </c>
      <c r="D9" s="125">
        <v>6</v>
      </c>
      <c r="E9" s="147" t="s">
        <v>1269</v>
      </c>
      <c r="F9" s="125" t="s">
        <v>1270</v>
      </c>
      <c r="G9" s="125" t="s">
        <v>1271</v>
      </c>
      <c r="H9" s="125" t="s">
        <v>1264</v>
      </c>
      <c r="I9" s="125" t="s">
        <v>1265</v>
      </c>
      <c r="J9" s="125" t="s">
        <v>1272</v>
      </c>
      <c r="K9" s="125" t="s">
        <v>61</v>
      </c>
      <c r="L9" s="125" t="s">
        <v>1273</v>
      </c>
      <c r="M9" s="125" t="s">
        <v>346</v>
      </c>
      <c r="N9" s="125"/>
      <c r="O9" s="175">
        <v>69743.33</v>
      </c>
      <c r="P9" s="125"/>
      <c r="Q9" s="175">
        <v>62229</v>
      </c>
      <c r="R9" s="125"/>
      <c r="S9" s="125" t="s">
        <v>1274</v>
      </c>
    </row>
    <row r="10" spans="1:19" ht="142.9" customHeight="1">
      <c r="A10" s="125">
        <v>5</v>
      </c>
      <c r="B10" s="125">
        <v>6</v>
      </c>
      <c r="C10" s="125">
        <v>5</v>
      </c>
      <c r="D10" s="125">
        <v>11</v>
      </c>
      <c r="E10" s="125" t="s">
        <v>1275</v>
      </c>
      <c r="F10" s="125" t="s">
        <v>1276</v>
      </c>
      <c r="G10" s="147" t="s">
        <v>1277</v>
      </c>
      <c r="H10" s="125" t="s">
        <v>1278</v>
      </c>
      <c r="I10" s="54" t="s">
        <v>1279</v>
      </c>
      <c r="J10" s="125" t="s">
        <v>1280</v>
      </c>
      <c r="K10" s="125" t="s">
        <v>61</v>
      </c>
      <c r="L10" s="147" t="s">
        <v>1281</v>
      </c>
      <c r="M10" s="125" t="s">
        <v>63</v>
      </c>
      <c r="N10" s="125"/>
      <c r="O10" s="175">
        <v>17791.62</v>
      </c>
      <c r="P10" s="125"/>
      <c r="Q10" s="175">
        <v>15233.29</v>
      </c>
      <c r="R10" s="125"/>
      <c r="S10" s="125" t="s">
        <v>1282</v>
      </c>
    </row>
    <row r="11" spans="1:19" ht="97.9" customHeight="1">
      <c r="A11" s="125">
        <v>6</v>
      </c>
      <c r="B11" s="125">
        <v>1</v>
      </c>
      <c r="C11" s="125">
        <v>1</v>
      </c>
      <c r="D11" s="125">
        <v>6</v>
      </c>
      <c r="E11" s="125" t="s">
        <v>1283</v>
      </c>
      <c r="F11" s="147" t="s">
        <v>1284</v>
      </c>
      <c r="G11" s="125" t="s">
        <v>1285</v>
      </c>
      <c r="H11" s="125" t="s">
        <v>1264</v>
      </c>
      <c r="I11" s="125" t="s">
        <v>1265</v>
      </c>
      <c r="J11" s="125" t="s">
        <v>1286</v>
      </c>
      <c r="K11" s="125" t="s">
        <v>61</v>
      </c>
      <c r="L11" s="125" t="s">
        <v>1287</v>
      </c>
      <c r="M11" s="125" t="s">
        <v>63</v>
      </c>
      <c r="N11" s="125"/>
      <c r="O11" s="175">
        <v>21666.67</v>
      </c>
      <c r="P11" s="125"/>
      <c r="Q11" s="175">
        <v>21666.67</v>
      </c>
      <c r="R11" s="125"/>
      <c r="S11" s="125" t="s">
        <v>1282</v>
      </c>
    </row>
    <row r="12" spans="1:19" ht="345">
      <c r="A12" s="125">
        <v>7</v>
      </c>
      <c r="B12" s="125">
        <v>1</v>
      </c>
      <c r="C12" s="125">
        <v>1</v>
      </c>
      <c r="D12" s="125">
        <v>6</v>
      </c>
      <c r="E12" s="125" t="s">
        <v>1288</v>
      </c>
      <c r="F12" s="125" t="s">
        <v>1289</v>
      </c>
      <c r="G12" s="125" t="s">
        <v>1290</v>
      </c>
      <c r="H12" s="54" t="s">
        <v>1256</v>
      </c>
      <c r="I12" s="54" t="s">
        <v>1257</v>
      </c>
      <c r="J12" s="125" t="s">
        <v>1291</v>
      </c>
      <c r="K12" s="125" t="s">
        <v>61</v>
      </c>
      <c r="L12" s="125" t="s">
        <v>1292</v>
      </c>
      <c r="M12" s="125" t="s">
        <v>255</v>
      </c>
      <c r="N12" s="125"/>
      <c r="O12" s="175">
        <v>114263.41</v>
      </c>
      <c r="P12" s="125"/>
      <c r="Q12" s="175">
        <v>91163.34</v>
      </c>
      <c r="R12" s="125"/>
      <c r="S12" s="125" t="s">
        <v>1282</v>
      </c>
    </row>
    <row r="13" spans="1:19" ht="135">
      <c r="A13" s="125">
        <v>8</v>
      </c>
      <c r="B13" s="125">
        <v>6</v>
      </c>
      <c r="C13" s="125">
        <v>1</v>
      </c>
      <c r="D13" s="125">
        <v>13</v>
      </c>
      <c r="E13" s="125" t="s">
        <v>1293</v>
      </c>
      <c r="F13" s="125" t="s">
        <v>1294</v>
      </c>
      <c r="G13" s="125" t="s">
        <v>1295</v>
      </c>
      <c r="H13" s="125" t="s">
        <v>1278</v>
      </c>
      <c r="I13" s="54" t="s">
        <v>1279</v>
      </c>
      <c r="J13" s="125" t="s">
        <v>1296</v>
      </c>
      <c r="K13" s="125" t="s">
        <v>61</v>
      </c>
      <c r="L13" s="125" t="s">
        <v>1297</v>
      </c>
      <c r="M13" s="125" t="s">
        <v>63</v>
      </c>
      <c r="N13" s="125"/>
      <c r="O13" s="175">
        <v>5400</v>
      </c>
      <c r="P13" s="125"/>
      <c r="Q13" s="175">
        <v>5400</v>
      </c>
      <c r="R13" s="125"/>
      <c r="S13" s="125" t="s">
        <v>1282</v>
      </c>
    </row>
    <row r="14" spans="1:19" ht="90">
      <c r="A14" s="125">
        <v>9</v>
      </c>
      <c r="B14" s="125">
        <v>1</v>
      </c>
      <c r="C14" s="125">
        <v>1</v>
      </c>
      <c r="D14" s="125">
        <v>6</v>
      </c>
      <c r="E14" s="54" t="s">
        <v>1298</v>
      </c>
      <c r="F14" s="54" t="s">
        <v>1299</v>
      </c>
      <c r="G14" s="125" t="s">
        <v>1300</v>
      </c>
      <c r="H14" s="54" t="s">
        <v>1301</v>
      </c>
      <c r="I14" s="54" t="s">
        <v>1302</v>
      </c>
      <c r="J14" s="67" t="s">
        <v>1303</v>
      </c>
      <c r="K14" s="125" t="s">
        <v>61</v>
      </c>
      <c r="L14" s="54" t="s">
        <v>1304</v>
      </c>
      <c r="M14" s="125" t="s">
        <v>351</v>
      </c>
      <c r="N14" s="125"/>
      <c r="O14" s="175">
        <v>29466</v>
      </c>
      <c r="P14" s="125"/>
      <c r="Q14" s="175">
        <v>21496</v>
      </c>
      <c r="R14" s="125"/>
      <c r="S14" s="54" t="s">
        <v>1305</v>
      </c>
    </row>
    <row r="15" spans="1:19" ht="102" customHeight="1">
      <c r="A15" s="125">
        <v>10</v>
      </c>
      <c r="B15" s="125">
        <v>6</v>
      </c>
      <c r="C15" s="125">
        <v>1</v>
      </c>
      <c r="D15" s="125">
        <v>6</v>
      </c>
      <c r="E15" s="125" t="s">
        <v>1306</v>
      </c>
      <c r="F15" s="125" t="s">
        <v>1307</v>
      </c>
      <c r="G15" s="125" t="s">
        <v>1308</v>
      </c>
      <c r="H15" s="125" t="s">
        <v>1264</v>
      </c>
      <c r="I15" s="125" t="s">
        <v>1265</v>
      </c>
      <c r="J15" s="171" t="s">
        <v>1309</v>
      </c>
      <c r="K15" s="125" t="s">
        <v>61</v>
      </c>
      <c r="L15" s="125" t="s">
        <v>1310</v>
      </c>
      <c r="M15" s="125" t="s">
        <v>206</v>
      </c>
      <c r="N15" s="125"/>
      <c r="O15" s="175">
        <v>46696.18</v>
      </c>
      <c r="P15" s="125"/>
      <c r="Q15" s="175">
        <v>38570.47</v>
      </c>
      <c r="R15" s="125"/>
      <c r="S15" s="125" t="s">
        <v>1311</v>
      </c>
    </row>
    <row r="16" spans="1:19" ht="105">
      <c r="A16" s="125">
        <v>11</v>
      </c>
      <c r="B16" s="125">
        <v>1</v>
      </c>
      <c r="C16" s="125">
        <v>1</v>
      </c>
      <c r="D16" s="125">
        <v>6</v>
      </c>
      <c r="E16" s="125" t="s">
        <v>1312</v>
      </c>
      <c r="F16" s="125" t="s">
        <v>1313</v>
      </c>
      <c r="G16" s="147" t="s">
        <v>1314</v>
      </c>
      <c r="H16" s="54" t="s">
        <v>1315</v>
      </c>
      <c r="I16" s="54" t="s">
        <v>1316</v>
      </c>
      <c r="J16" s="125" t="s">
        <v>1317</v>
      </c>
      <c r="K16" s="125" t="s">
        <v>61</v>
      </c>
      <c r="L16" s="125" t="s">
        <v>1318</v>
      </c>
      <c r="M16" s="125" t="s">
        <v>63</v>
      </c>
      <c r="N16" s="125"/>
      <c r="O16" s="175">
        <v>46902.09</v>
      </c>
      <c r="P16" s="125"/>
      <c r="Q16" s="175">
        <v>39552.089999999997</v>
      </c>
      <c r="R16" s="125"/>
      <c r="S16" s="54" t="s">
        <v>1319</v>
      </c>
    </row>
    <row r="17" spans="1:19" ht="144" customHeight="1">
      <c r="A17" s="125">
        <v>12</v>
      </c>
      <c r="B17" s="125">
        <v>3</v>
      </c>
      <c r="C17" s="125">
        <v>1</v>
      </c>
      <c r="D17" s="125">
        <v>9</v>
      </c>
      <c r="E17" s="125" t="s">
        <v>1320</v>
      </c>
      <c r="F17" s="125" t="s">
        <v>1321</v>
      </c>
      <c r="G17" s="147" t="s">
        <v>1322</v>
      </c>
      <c r="H17" s="54" t="s">
        <v>1256</v>
      </c>
      <c r="I17" s="54" t="s">
        <v>1257</v>
      </c>
      <c r="J17" s="125" t="s">
        <v>1323</v>
      </c>
      <c r="K17" s="125" t="s">
        <v>61</v>
      </c>
      <c r="L17" s="125" t="s">
        <v>1324</v>
      </c>
      <c r="M17" s="125" t="s">
        <v>346</v>
      </c>
      <c r="N17" s="125"/>
      <c r="O17" s="175">
        <v>21860.77</v>
      </c>
      <c r="P17" s="125"/>
      <c r="Q17" s="175">
        <v>13685.77</v>
      </c>
      <c r="R17" s="125"/>
      <c r="S17" s="125" t="s">
        <v>1325</v>
      </c>
    </row>
    <row r="18" spans="1:19" ht="146.44999999999999" customHeight="1">
      <c r="A18" s="125">
        <v>13</v>
      </c>
      <c r="B18" s="125">
        <v>1</v>
      </c>
      <c r="C18" s="125">
        <v>1</v>
      </c>
      <c r="D18" s="125">
        <v>6</v>
      </c>
      <c r="E18" s="125" t="s">
        <v>1326</v>
      </c>
      <c r="F18" s="125" t="s">
        <v>1327</v>
      </c>
      <c r="G18" s="125" t="s">
        <v>1328</v>
      </c>
      <c r="H18" s="125" t="s">
        <v>1264</v>
      </c>
      <c r="I18" s="125" t="s">
        <v>1265</v>
      </c>
      <c r="J18" s="125" t="s">
        <v>1329</v>
      </c>
      <c r="K18" s="125" t="s">
        <v>61</v>
      </c>
      <c r="L18" s="125" t="s">
        <v>1330</v>
      </c>
      <c r="M18" s="125" t="s">
        <v>346</v>
      </c>
      <c r="N18" s="125"/>
      <c r="O18" s="175">
        <v>64111.67</v>
      </c>
      <c r="P18" s="125"/>
      <c r="Q18" s="175">
        <v>56136.67</v>
      </c>
      <c r="R18" s="125"/>
      <c r="S18" s="125" t="s">
        <v>1325</v>
      </c>
    </row>
    <row r="19" spans="1:19" ht="120">
      <c r="A19" s="45">
        <v>14</v>
      </c>
      <c r="B19" s="45">
        <v>6</v>
      </c>
      <c r="C19" s="45">
        <v>1.2</v>
      </c>
      <c r="D19" s="45">
        <v>3</v>
      </c>
      <c r="E19" s="248" t="s">
        <v>3046</v>
      </c>
      <c r="F19" s="54" t="s">
        <v>3047</v>
      </c>
      <c r="G19" s="54" t="s">
        <v>3048</v>
      </c>
      <c r="H19" s="54" t="s">
        <v>794</v>
      </c>
      <c r="I19" s="54" t="s">
        <v>1265</v>
      </c>
      <c r="J19" s="54" t="s">
        <v>3049</v>
      </c>
      <c r="K19" s="45" t="s">
        <v>61</v>
      </c>
      <c r="L19" s="54" t="s">
        <v>3050</v>
      </c>
      <c r="M19" s="45"/>
      <c r="N19" s="45" t="s">
        <v>351</v>
      </c>
      <c r="O19" s="165"/>
      <c r="P19" s="165">
        <v>193680</v>
      </c>
      <c r="Q19" s="165"/>
      <c r="R19" s="165">
        <v>191680</v>
      </c>
      <c r="S19" s="54" t="s">
        <v>3051</v>
      </c>
    </row>
    <row r="20" spans="1:19" ht="120">
      <c r="A20" s="54">
        <v>15</v>
      </c>
      <c r="B20" s="54">
        <v>6</v>
      </c>
      <c r="C20" s="54">
        <v>1</v>
      </c>
      <c r="D20" s="54">
        <v>6</v>
      </c>
      <c r="E20" s="249" t="s">
        <v>3052</v>
      </c>
      <c r="F20" s="54" t="s">
        <v>3053</v>
      </c>
      <c r="G20" s="54" t="s">
        <v>3054</v>
      </c>
      <c r="H20" s="54" t="s">
        <v>1264</v>
      </c>
      <c r="I20" s="54" t="s">
        <v>1265</v>
      </c>
      <c r="J20" s="54" t="s">
        <v>3055</v>
      </c>
      <c r="K20" s="54" t="s">
        <v>61</v>
      </c>
      <c r="L20" s="250" t="s">
        <v>3056</v>
      </c>
      <c r="M20" s="54"/>
      <c r="N20" s="54" t="s">
        <v>63</v>
      </c>
      <c r="O20" s="187"/>
      <c r="P20" s="187">
        <v>73865.320000000007</v>
      </c>
      <c r="Q20" s="187"/>
      <c r="R20" s="187">
        <v>66053.8</v>
      </c>
      <c r="S20" s="54" t="s">
        <v>1260</v>
      </c>
    </row>
    <row r="21" spans="1:19" ht="75">
      <c r="A21" s="54">
        <v>16</v>
      </c>
      <c r="B21" s="54">
        <v>1</v>
      </c>
      <c r="C21" s="54">
        <v>1</v>
      </c>
      <c r="D21" s="54">
        <v>6</v>
      </c>
      <c r="E21" s="54" t="s">
        <v>1298</v>
      </c>
      <c r="F21" s="54" t="s">
        <v>1299</v>
      </c>
      <c r="G21" s="54" t="s">
        <v>1300</v>
      </c>
      <c r="H21" s="54" t="s">
        <v>489</v>
      </c>
      <c r="I21" s="54" t="s">
        <v>3057</v>
      </c>
      <c r="J21" s="67" t="s">
        <v>1303</v>
      </c>
      <c r="K21" s="54" t="s">
        <v>61</v>
      </c>
      <c r="L21" s="54" t="s">
        <v>1304</v>
      </c>
      <c r="M21" s="226"/>
      <c r="N21" s="54" t="s">
        <v>351</v>
      </c>
      <c r="O21" s="226"/>
      <c r="P21" s="187">
        <v>31967</v>
      </c>
      <c r="Q21" s="187"/>
      <c r="R21" s="187">
        <v>23200</v>
      </c>
      <c r="S21" s="54" t="s">
        <v>1305</v>
      </c>
    </row>
    <row r="22" spans="1:19" ht="150">
      <c r="A22" s="54">
        <v>17</v>
      </c>
      <c r="B22" s="54">
        <v>1</v>
      </c>
      <c r="C22" s="54">
        <v>1</v>
      </c>
      <c r="D22" s="54">
        <v>6</v>
      </c>
      <c r="E22" s="54" t="s">
        <v>3058</v>
      </c>
      <c r="F22" s="54" t="s">
        <v>3059</v>
      </c>
      <c r="G22" s="54" t="s">
        <v>3060</v>
      </c>
      <c r="H22" s="54" t="s">
        <v>1264</v>
      </c>
      <c r="I22" s="54" t="s">
        <v>1265</v>
      </c>
      <c r="J22" s="54" t="s">
        <v>1272</v>
      </c>
      <c r="K22" s="54" t="s">
        <v>61</v>
      </c>
      <c r="L22" s="54" t="s">
        <v>1273</v>
      </c>
      <c r="M22" s="54"/>
      <c r="N22" s="54" t="s">
        <v>346</v>
      </c>
      <c r="O22" s="187"/>
      <c r="P22" s="187">
        <v>88556.67</v>
      </c>
      <c r="Q22" s="187"/>
      <c r="R22" s="251">
        <v>80339.67</v>
      </c>
      <c r="S22" s="54" t="s">
        <v>1274</v>
      </c>
    </row>
    <row r="23" spans="1:19" ht="285">
      <c r="A23" s="54">
        <v>18</v>
      </c>
      <c r="B23" s="54">
        <v>6</v>
      </c>
      <c r="C23" s="54">
        <v>1</v>
      </c>
      <c r="D23" s="54">
        <v>6</v>
      </c>
      <c r="E23" s="54" t="s">
        <v>3061</v>
      </c>
      <c r="F23" s="54" t="s">
        <v>3062</v>
      </c>
      <c r="G23" s="54" t="s">
        <v>3063</v>
      </c>
      <c r="H23" s="54" t="s">
        <v>1264</v>
      </c>
      <c r="I23" s="54" t="s">
        <v>1265</v>
      </c>
      <c r="J23" s="54" t="s">
        <v>3064</v>
      </c>
      <c r="K23" s="54" t="s">
        <v>61</v>
      </c>
      <c r="L23" s="54" t="s">
        <v>3065</v>
      </c>
      <c r="M23" s="54"/>
      <c r="N23" s="54" t="s">
        <v>63</v>
      </c>
      <c r="O23" s="187"/>
      <c r="P23" s="187">
        <v>51402.47</v>
      </c>
      <c r="Q23" s="187"/>
      <c r="R23" s="187">
        <v>46555.39</v>
      </c>
      <c r="S23" s="54" t="s">
        <v>3066</v>
      </c>
    </row>
    <row r="24" spans="1:19" ht="180">
      <c r="A24" s="54">
        <v>19</v>
      </c>
      <c r="B24" s="54">
        <v>1</v>
      </c>
      <c r="C24" s="54">
        <v>1</v>
      </c>
      <c r="D24" s="54">
        <v>6</v>
      </c>
      <c r="E24" s="250" t="s">
        <v>3067</v>
      </c>
      <c r="F24" s="54" t="s">
        <v>3068</v>
      </c>
      <c r="G24" s="54" t="s">
        <v>3069</v>
      </c>
      <c r="H24" s="54" t="s">
        <v>483</v>
      </c>
      <c r="I24" s="54" t="s">
        <v>3070</v>
      </c>
      <c r="J24" s="54" t="s">
        <v>3071</v>
      </c>
      <c r="K24" s="54" t="s">
        <v>61</v>
      </c>
      <c r="L24" s="54" t="s">
        <v>3072</v>
      </c>
      <c r="M24" s="54"/>
      <c r="N24" s="54" t="s">
        <v>63</v>
      </c>
      <c r="O24" s="187"/>
      <c r="P24" s="187">
        <v>97028.13</v>
      </c>
      <c r="Q24" s="187"/>
      <c r="R24" s="187">
        <v>87003.94</v>
      </c>
      <c r="S24" s="54" t="s">
        <v>3073</v>
      </c>
    </row>
    <row r="25" spans="1:19" ht="345">
      <c r="A25" s="54">
        <v>20</v>
      </c>
      <c r="B25" s="54">
        <v>1</v>
      </c>
      <c r="C25" s="54">
        <v>1</v>
      </c>
      <c r="D25" s="54">
        <v>6</v>
      </c>
      <c r="E25" s="54" t="s">
        <v>3074</v>
      </c>
      <c r="F25" s="54" t="s">
        <v>3075</v>
      </c>
      <c r="G25" s="54" t="s">
        <v>3076</v>
      </c>
      <c r="H25" s="54" t="s">
        <v>437</v>
      </c>
      <c r="I25" s="54" t="s">
        <v>3077</v>
      </c>
      <c r="J25" s="54" t="s">
        <v>3078</v>
      </c>
      <c r="K25" s="54" t="s">
        <v>61</v>
      </c>
      <c r="L25" s="54" t="s">
        <v>3079</v>
      </c>
      <c r="M25" s="54"/>
      <c r="N25" s="54" t="s">
        <v>63</v>
      </c>
      <c r="O25" s="187"/>
      <c r="P25" s="187">
        <v>84865.36</v>
      </c>
      <c r="Q25" s="187"/>
      <c r="R25" s="187">
        <v>72153.759999999995</v>
      </c>
      <c r="S25" s="54" t="s">
        <v>1282</v>
      </c>
    </row>
    <row r="26" spans="1:19" ht="195">
      <c r="A26" s="54">
        <v>21</v>
      </c>
      <c r="B26" s="54">
        <v>6</v>
      </c>
      <c r="C26" s="54">
        <v>1</v>
      </c>
      <c r="D26" s="54">
        <v>6</v>
      </c>
      <c r="E26" s="54" t="s">
        <v>3080</v>
      </c>
      <c r="F26" s="54" t="s">
        <v>3530</v>
      </c>
      <c r="G26" s="54" t="s">
        <v>3081</v>
      </c>
      <c r="H26" s="54" t="s">
        <v>483</v>
      </c>
      <c r="I26" s="54" t="s">
        <v>3070</v>
      </c>
      <c r="J26" s="54" t="s">
        <v>3082</v>
      </c>
      <c r="K26" s="54" t="s">
        <v>61</v>
      </c>
      <c r="L26" s="54" t="s">
        <v>3083</v>
      </c>
      <c r="M26" s="54"/>
      <c r="N26" s="54" t="s">
        <v>351</v>
      </c>
      <c r="O26" s="187"/>
      <c r="P26" s="187">
        <v>30295.5</v>
      </c>
      <c r="Q26" s="187"/>
      <c r="R26" s="187">
        <v>18883.5</v>
      </c>
      <c r="S26" s="54" t="s">
        <v>1282</v>
      </c>
    </row>
    <row r="27" spans="1:19" ht="90">
      <c r="A27" s="54">
        <v>22</v>
      </c>
      <c r="B27" s="54">
        <v>1</v>
      </c>
      <c r="C27" s="54">
        <v>1</v>
      </c>
      <c r="D27" s="54">
        <v>6</v>
      </c>
      <c r="E27" s="54" t="s">
        <v>3084</v>
      </c>
      <c r="F27" s="54" t="s">
        <v>3085</v>
      </c>
      <c r="G27" s="54" t="s">
        <v>3086</v>
      </c>
      <c r="H27" s="54" t="s">
        <v>483</v>
      </c>
      <c r="I27" s="54" t="s">
        <v>3070</v>
      </c>
      <c r="J27" s="67" t="s">
        <v>1317</v>
      </c>
      <c r="K27" s="54" t="s">
        <v>61</v>
      </c>
      <c r="L27" s="54" t="s">
        <v>3087</v>
      </c>
      <c r="M27" s="54"/>
      <c r="N27" s="54" t="s">
        <v>63</v>
      </c>
      <c r="O27" s="187"/>
      <c r="P27" s="187">
        <v>55364.66</v>
      </c>
      <c r="Q27" s="187"/>
      <c r="R27" s="187">
        <v>50264.66</v>
      </c>
      <c r="S27" s="54" t="s">
        <v>1319</v>
      </c>
    </row>
    <row r="28" spans="1:19" ht="150">
      <c r="A28" s="54">
        <v>23</v>
      </c>
      <c r="B28" s="54">
        <v>3</v>
      </c>
      <c r="C28" s="54">
        <v>1</v>
      </c>
      <c r="D28" s="54">
        <v>9</v>
      </c>
      <c r="E28" s="54" t="s">
        <v>1320</v>
      </c>
      <c r="F28" s="54" t="s">
        <v>3088</v>
      </c>
      <c r="G28" s="54" t="s">
        <v>3089</v>
      </c>
      <c r="H28" s="54" t="s">
        <v>1075</v>
      </c>
      <c r="I28" s="54" t="s">
        <v>3090</v>
      </c>
      <c r="J28" s="54" t="s">
        <v>3091</v>
      </c>
      <c r="K28" s="54" t="s">
        <v>61</v>
      </c>
      <c r="L28" s="54" t="s">
        <v>1324</v>
      </c>
      <c r="M28" s="54"/>
      <c r="N28" s="54" t="s">
        <v>346</v>
      </c>
      <c r="O28" s="187"/>
      <c r="P28" s="187">
        <v>81431.199999999997</v>
      </c>
      <c r="Q28" s="187"/>
      <c r="R28" s="187">
        <v>73256.2</v>
      </c>
      <c r="S28" s="54" t="s">
        <v>1325</v>
      </c>
    </row>
    <row r="29" spans="1:19" ht="210">
      <c r="A29" s="54">
        <v>24</v>
      </c>
      <c r="B29" s="54">
        <v>3</v>
      </c>
      <c r="C29" s="54">
        <v>1</v>
      </c>
      <c r="D29" s="54">
        <v>9</v>
      </c>
      <c r="E29" s="54" t="s">
        <v>3092</v>
      </c>
      <c r="F29" s="54" t="s">
        <v>3093</v>
      </c>
      <c r="G29" s="54" t="s">
        <v>3094</v>
      </c>
      <c r="H29" s="54" t="s">
        <v>3095</v>
      </c>
      <c r="I29" s="54" t="s">
        <v>3096</v>
      </c>
      <c r="J29" s="54" t="s">
        <v>3097</v>
      </c>
      <c r="K29" s="54" t="s">
        <v>61</v>
      </c>
      <c r="L29" s="250" t="s">
        <v>3531</v>
      </c>
      <c r="M29" s="54"/>
      <c r="N29" s="54" t="s">
        <v>63</v>
      </c>
      <c r="O29" s="187"/>
      <c r="P29" s="187">
        <v>35257.51</v>
      </c>
      <c r="Q29" s="187"/>
      <c r="R29" s="187">
        <v>28421.51</v>
      </c>
      <c r="S29" s="54" t="s">
        <v>1282</v>
      </c>
    </row>
    <row r="30" spans="1:19" ht="120">
      <c r="A30" s="54">
        <v>25</v>
      </c>
      <c r="B30" s="54">
        <v>6</v>
      </c>
      <c r="C30" s="54">
        <v>3</v>
      </c>
      <c r="D30" s="54">
        <v>10</v>
      </c>
      <c r="E30" s="54" t="s">
        <v>3098</v>
      </c>
      <c r="F30" s="250" t="s">
        <v>3099</v>
      </c>
      <c r="G30" s="54" t="s">
        <v>3100</v>
      </c>
      <c r="H30" s="250" t="s">
        <v>3101</v>
      </c>
      <c r="I30" s="54" t="s">
        <v>3532</v>
      </c>
      <c r="J30" s="54" t="s">
        <v>3102</v>
      </c>
      <c r="K30" s="54" t="s">
        <v>61</v>
      </c>
      <c r="L30" s="54" t="s">
        <v>3103</v>
      </c>
      <c r="M30" s="54"/>
      <c r="N30" s="54" t="s">
        <v>329</v>
      </c>
      <c r="O30" s="187"/>
      <c r="P30" s="187">
        <v>13032.6</v>
      </c>
      <c r="Q30" s="187"/>
      <c r="R30" s="187">
        <v>10725.6</v>
      </c>
      <c r="S30" s="54" t="s">
        <v>3104</v>
      </c>
    </row>
    <row r="31" spans="1:19" ht="285">
      <c r="A31" s="54">
        <v>26</v>
      </c>
      <c r="B31" s="54">
        <v>6</v>
      </c>
      <c r="C31" s="54">
        <v>3</v>
      </c>
      <c r="D31" s="54">
        <v>10</v>
      </c>
      <c r="E31" s="193" t="s">
        <v>3105</v>
      </c>
      <c r="F31" s="54" t="s">
        <v>3106</v>
      </c>
      <c r="G31" s="54" t="s">
        <v>3107</v>
      </c>
      <c r="H31" s="193" t="s">
        <v>3101</v>
      </c>
      <c r="I31" s="54" t="s">
        <v>3533</v>
      </c>
      <c r="J31" s="54" t="s">
        <v>3108</v>
      </c>
      <c r="K31" s="54" t="s">
        <v>61</v>
      </c>
      <c r="L31" s="54" t="s">
        <v>3109</v>
      </c>
      <c r="M31" s="54"/>
      <c r="N31" s="54" t="s">
        <v>63</v>
      </c>
      <c r="O31" s="187"/>
      <c r="P31" s="187">
        <v>14320.2</v>
      </c>
      <c r="Q31" s="187"/>
      <c r="R31" s="187">
        <v>14320.2</v>
      </c>
      <c r="S31" s="192" t="s">
        <v>3110</v>
      </c>
    </row>
    <row r="32" spans="1:19" ht="120">
      <c r="A32" s="54">
        <v>27</v>
      </c>
      <c r="B32" s="54">
        <v>6</v>
      </c>
      <c r="C32" s="54">
        <v>3</v>
      </c>
      <c r="D32" s="54">
        <v>10</v>
      </c>
      <c r="E32" s="54" t="s">
        <v>3111</v>
      </c>
      <c r="F32" s="54" t="s">
        <v>3112</v>
      </c>
      <c r="G32" s="54" t="s">
        <v>3113</v>
      </c>
      <c r="H32" s="250" t="s">
        <v>3101</v>
      </c>
      <c r="I32" s="54" t="s">
        <v>3532</v>
      </c>
      <c r="J32" s="54" t="s">
        <v>3114</v>
      </c>
      <c r="K32" s="54" t="s">
        <v>61</v>
      </c>
      <c r="L32" s="54" t="s">
        <v>3115</v>
      </c>
      <c r="M32" s="54"/>
      <c r="N32" s="54" t="s">
        <v>63</v>
      </c>
      <c r="O32" s="187"/>
      <c r="P32" s="187">
        <v>20213.43</v>
      </c>
      <c r="Q32" s="187"/>
      <c r="R32" s="187">
        <v>17343</v>
      </c>
      <c r="S32" s="54" t="s">
        <v>3116</v>
      </c>
    </row>
    <row r="33" spans="1:19" ht="75">
      <c r="A33" s="54">
        <v>28</v>
      </c>
      <c r="B33" s="54">
        <v>6</v>
      </c>
      <c r="C33" s="54">
        <v>5</v>
      </c>
      <c r="D33" s="54">
        <v>11</v>
      </c>
      <c r="E33" s="54" t="s">
        <v>3117</v>
      </c>
      <c r="F33" s="54" t="s">
        <v>3118</v>
      </c>
      <c r="G33" s="54" t="s">
        <v>3119</v>
      </c>
      <c r="H33" s="54" t="s">
        <v>469</v>
      </c>
      <c r="I33" s="54" t="s">
        <v>3120</v>
      </c>
      <c r="J33" s="54" t="s">
        <v>1280</v>
      </c>
      <c r="K33" s="54" t="s">
        <v>61</v>
      </c>
      <c r="L33" s="54" t="s">
        <v>1281</v>
      </c>
      <c r="M33" s="54"/>
      <c r="N33" s="54" t="s">
        <v>63</v>
      </c>
      <c r="O33" s="187"/>
      <c r="P33" s="251">
        <v>25275.93</v>
      </c>
      <c r="Q33" s="187"/>
      <c r="R33" s="251">
        <v>22825.93</v>
      </c>
      <c r="S33" s="54" t="s">
        <v>1282</v>
      </c>
    </row>
    <row r="34" spans="1:19" ht="150">
      <c r="A34" s="54">
        <v>29</v>
      </c>
      <c r="B34" s="54">
        <v>6</v>
      </c>
      <c r="C34" s="54">
        <v>5</v>
      </c>
      <c r="D34" s="54">
        <v>11</v>
      </c>
      <c r="E34" s="54" t="s">
        <v>3121</v>
      </c>
      <c r="F34" s="54" t="s">
        <v>3122</v>
      </c>
      <c r="G34" s="54" t="s">
        <v>3123</v>
      </c>
      <c r="H34" s="54" t="s">
        <v>1264</v>
      </c>
      <c r="I34" s="54" t="s">
        <v>1265</v>
      </c>
      <c r="J34" s="54" t="s">
        <v>3124</v>
      </c>
      <c r="K34" s="54" t="s">
        <v>61</v>
      </c>
      <c r="L34" s="54" t="s">
        <v>3125</v>
      </c>
      <c r="M34" s="54"/>
      <c r="N34" s="54" t="s">
        <v>315</v>
      </c>
      <c r="O34" s="187"/>
      <c r="P34" s="187">
        <v>38280.33</v>
      </c>
      <c r="Q34" s="187"/>
      <c r="R34" s="187">
        <v>34600.33</v>
      </c>
      <c r="S34" s="54" t="s">
        <v>1282</v>
      </c>
    </row>
    <row r="35" spans="1:19" ht="120">
      <c r="A35" s="54">
        <v>30</v>
      </c>
      <c r="B35" s="54">
        <v>6</v>
      </c>
      <c r="C35" s="54">
        <v>5</v>
      </c>
      <c r="D35" s="54">
        <v>11</v>
      </c>
      <c r="E35" s="54" t="s">
        <v>3126</v>
      </c>
      <c r="F35" s="250" t="s">
        <v>3534</v>
      </c>
      <c r="G35" s="54" t="s">
        <v>3127</v>
      </c>
      <c r="H35" s="54" t="s">
        <v>483</v>
      </c>
      <c r="I35" s="54" t="s">
        <v>3070</v>
      </c>
      <c r="J35" s="54" t="s">
        <v>3128</v>
      </c>
      <c r="K35" s="54" t="s">
        <v>61</v>
      </c>
      <c r="L35" s="54" t="s">
        <v>3129</v>
      </c>
      <c r="M35" s="54"/>
      <c r="N35" s="54" t="s">
        <v>346</v>
      </c>
      <c r="O35" s="187"/>
      <c r="P35" s="187">
        <v>14078.45</v>
      </c>
      <c r="Q35" s="252"/>
      <c r="R35" s="187">
        <v>11743.45</v>
      </c>
      <c r="S35" s="54" t="s">
        <v>1282</v>
      </c>
    </row>
    <row r="36" spans="1:19" ht="195">
      <c r="A36" s="54">
        <v>31</v>
      </c>
      <c r="B36" s="54">
        <v>1</v>
      </c>
      <c r="C36" s="54">
        <v>1</v>
      </c>
      <c r="D36" s="54">
        <v>13</v>
      </c>
      <c r="E36" s="54" t="s">
        <v>3130</v>
      </c>
      <c r="F36" s="54" t="s">
        <v>3131</v>
      </c>
      <c r="G36" s="253" t="s">
        <v>3535</v>
      </c>
      <c r="H36" s="54" t="s">
        <v>3132</v>
      </c>
      <c r="I36" s="54" t="s">
        <v>3133</v>
      </c>
      <c r="J36" s="54" t="s">
        <v>3134</v>
      </c>
      <c r="K36" s="54" t="s">
        <v>61</v>
      </c>
      <c r="L36" s="253" t="s">
        <v>3135</v>
      </c>
      <c r="M36" s="54"/>
      <c r="N36" s="54" t="s">
        <v>63</v>
      </c>
      <c r="O36" s="187"/>
      <c r="P36" s="254" t="s">
        <v>3136</v>
      </c>
      <c r="Q36" s="187"/>
      <c r="R36" s="183">
        <v>49720.52</v>
      </c>
      <c r="S36" s="54" t="s">
        <v>3137</v>
      </c>
    </row>
    <row r="37" spans="1:19">
      <c r="A37" s="56"/>
      <c r="B37" s="56"/>
      <c r="C37" s="56"/>
      <c r="D37" s="56"/>
      <c r="E37" s="56"/>
      <c r="F37" s="56"/>
      <c r="G37" s="56"/>
      <c r="H37" s="56"/>
      <c r="I37" s="56"/>
      <c r="J37" s="56"/>
      <c r="K37" s="56"/>
      <c r="L37" s="56"/>
      <c r="M37" s="56"/>
      <c r="N37" s="56"/>
      <c r="O37" s="56"/>
      <c r="P37" s="56"/>
      <c r="Q37" s="56"/>
      <c r="R37" s="56"/>
      <c r="S37" s="56"/>
    </row>
    <row r="38" spans="1:19">
      <c r="A38" s="56"/>
      <c r="B38" s="56"/>
      <c r="C38" s="56"/>
      <c r="D38" s="56"/>
      <c r="E38" s="56"/>
      <c r="F38" s="56"/>
      <c r="G38" s="56"/>
      <c r="H38" s="56"/>
      <c r="I38" s="56"/>
      <c r="J38" s="56"/>
      <c r="K38" s="56"/>
      <c r="L38" s="56"/>
      <c r="M38" s="56"/>
      <c r="N38" s="56"/>
      <c r="O38" s="383"/>
      <c r="P38" s="736" t="s">
        <v>419</v>
      </c>
      <c r="Q38" s="736"/>
      <c r="R38" s="736"/>
      <c r="S38" s="56"/>
    </row>
    <row r="39" spans="1:19">
      <c r="A39" s="56"/>
      <c r="B39" s="56"/>
      <c r="C39" s="56"/>
      <c r="D39" s="56"/>
      <c r="E39" s="56"/>
      <c r="F39" s="56"/>
      <c r="G39" s="56"/>
      <c r="H39" s="56"/>
      <c r="I39" s="56"/>
      <c r="J39" s="56"/>
      <c r="K39" s="56"/>
      <c r="L39" s="56"/>
      <c r="M39" s="56"/>
      <c r="N39" s="56"/>
      <c r="O39" s="384"/>
      <c r="P39" s="736" t="s">
        <v>123</v>
      </c>
      <c r="Q39" s="736" t="s">
        <v>1</v>
      </c>
      <c r="R39" s="736"/>
      <c r="S39" s="56"/>
    </row>
    <row r="40" spans="1:19">
      <c r="A40" s="56"/>
      <c r="B40" s="56"/>
      <c r="C40" s="56"/>
      <c r="D40" s="56"/>
      <c r="E40" s="56"/>
      <c r="F40" s="56"/>
      <c r="G40" s="56"/>
      <c r="H40" s="56"/>
      <c r="I40" s="56"/>
      <c r="J40" s="56"/>
      <c r="K40" s="56"/>
      <c r="L40" s="56"/>
      <c r="M40" s="56"/>
      <c r="N40" s="56"/>
      <c r="O40" s="385"/>
      <c r="P40" s="736"/>
      <c r="Q40" s="126">
        <v>2022</v>
      </c>
      <c r="R40" s="126">
        <v>2023</v>
      </c>
      <c r="S40" s="56"/>
    </row>
    <row r="41" spans="1:19">
      <c r="O41" s="162" t="s">
        <v>3472</v>
      </c>
      <c r="P41" s="4">
        <v>31</v>
      </c>
      <c r="Q41" s="25">
        <f>Q18+Q17+Q16+Q15+Q14+Q13+Q12+Q11+Q10+Q9+Q8+Q7+Q6</f>
        <v>501529.35</v>
      </c>
      <c r="R41" s="163">
        <f>R36+R35+R34+R33+R32+R31+R30+R29+R28+R27+R26+R25+R24+R23+R22+R20+R19+R21</f>
        <v>899091.46000000008</v>
      </c>
    </row>
  </sheetData>
  <mergeCells count="19">
    <mergeCell ref="L2:S2"/>
    <mergeCell ref="A3:A4"/>
    <mergeCell ref="B3:B4"/>
    <mergeCell ref="C3:C4"/>
    <mergeCell ref="D3:D4"/>
    <mergeCell ref="E3:E4"/>
    <mergeCell ref="F3:F4"/>
    <mergeCell ref="G3:G4"/>
    <mergeCell ref="H3:H4"/>
    <mergeCell ref="I3:K3"/>
    <mergeCell ref="L3:L4"/>
    <mergeCell ref="M3:N3"/>
    <mergeCell ref="O3:P3"/>
    <mergeCell ref="Q3:R3"/>
    <mergeCell ref="O38:O40"/>
    <mergeCell ref="P38:R38"/>
    <mergeCell ref="P39:P40"/>
    <mergeCell ref="Q39:R39"/>
    <mergeCell ref="S3:S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51"/>
  <sheetViews>
    <sheetView topLeftCell="F46" zoomScale="80" zoomScaleNormal="80" workbookViewId="0">
      <selection activeCell="M58" sqref="M58:S62"/>
    </sheetView>
  </sheetViews>
  <sheetFormatPr defaultColWidth="9.140625" defaultRowHeight="15"/>
  <cols>
    <col min="1" max="1" width="5.28515625" style="10" customWidth="1"/>
    <col min="5" max="5" width="18.28515625" customWidth="1"/>
    <col min="6" max="6" width="63.85546875" customWidth="1"/>
    <col min="7" max="7" width="63.7109375" customWidth="1"/>
    <col min="8" max="8" width="14.42578125" customWidth="1"/>
    <col min="9" max="10" width="19" customWidth="1"/>
    <col min="11" max="11" width="16.85546875" customWidth="1"/>
    <col min="12" max="12" width="27.140625" customWidth="1"/>
    <col min="13" max="13" width="9.42578125" customWidth="1"/>
    <col min="15" max="15" width="16.28515625" customWidth="1"/>
    <col min="16" max="16" width="15.85546875" customWidth="1"/>
    <col min="17" max="17" width="12" customWidth="1"/>
    <col min="18" max="18" width="16.85546875" customWidth="1"/>
    <col min="19" max="19" width="18.28515625" customWidth="1"/>
  </cols>
  <sheetData>
    <row r="1" spans="1:19" ht="18.75">
      <c r="A1" s="44" t="s">
        <v>3589</v>
      </c>
      <c r="E1" s="13"/>
      <c r="F1" s="13"/>
      <c r="L1" s="10"/>
      <c r="O1" s="127"/>
      <c r="P1" s="127"/>
      <c r="Q1" s="127"/>
      <c r="R1" s="127"/>
      <c r="S1" s="6"/>
    </row>
    <row r="2" spans="1:19">
      <c r="A2" s="12"/>
      <c r="E2" s="13"/>
      <c r="F2" s="13"/>
      <c r="L2" s="410"/>
      <c r="M2" s="410"/>
      <c r="N2" s="410"/>
      <c r="O2" s="410"/>
      <c r="P2" s="410"/>
      <c r="Q2" s="410"/>
      <c r="R2" s="410"/>
      <c r="S2" s="410"/>
    </row>
    <row r="3" spans="1:19" ht="45.75" customHeight="1">
      <c r="A3" s="737" t="s">
        <v>20</v>
      </c>
      <c r="B3" s="742" t="s">
        <v>21</v>
      </c>
      <c r="C3" s="742" t="s">
        <v>22</v>
      </c>
      <c r="D3" s="742" t="s">
        <v>23</v>
      </c>
      <c r="E3" s="744" t="s">
        <v>24</v>
      </c>
      <c r="F3" s="744" t="s">
        <v>25</v>
      </c>
      <c r="G3" s="737" t="s">
        <v>26</v>
      </c>
      <c r="H3" s="742" t="s">
        <v>27</v>
      </c>
      <c r="I3" s="746" t="s">
        <v>28</v>
      </c>
      <c r="J3" s="746"/>
      <c r="K3" s="746"/>
      <c r="L3" s="737" t="s">
        <v>29</v>
      </c>
      <c r="M3" s="739" t="s">
        <v>30</v>
      </c>
      <c r="N3" s="740"/>
      <c r="O3" s="741" t="s">
        <v>31</v>
      </c>
      <c r="P3" s="741"/>
      <c r="Q3" s="741" t="s">
        <v>32</v>
      </c>
      <c r="R3" s="741"/>
      <c r="S3" s="737" t="s">
        <v>33</v>
      </c>
    </row>
    <row r="4" spans="1:19" ht="15.75">
      <c r="A4" s="738"/>
      <c r="B4" s="743"/>
      <c r="C4" s="743"/>
      <c r="D4" s="743"/>
      <c r="E4" s="745"/>
      <c r="F4" s="745"/>
      <c r="G4" s="738"/>
      <c r="H4" s="743"/>
      <c r="I4" s="128" t="s">
        <v>34</v>
      </c>
      <c r="J4" s="128" t="s">
        <v>35</v>
      </c>
      <c r="K4" s="128" t="s">
        <v>36</v>
      </c>
      <c r="L4" s="738"/>
      <c r="M4" s="129">
        <v>2022</v>
      </c>
      <c r="N4" s="129">
        <v>2023</v>
      </c>
      <c r="O4" s="130">
        <v>2022</v>
      </c>
      <c r="P4" s="130">
        <v>2023</v>
      </c>
      <c r="Q4" s="130">
        <v>2022</v>
      </c>
      <c r="R4" s="130">
        <v>2023</v>
      </c>
      <c r="S4" s="738"/>
    </row>
    <row r="5" spans="1:19" ht="15.75">
      <c r="A5" s="131" t="s">
        <v>37</v>
      </c>
      <c r="B5" s="128" t="s">
        <v>38</v>
      </c>
      <c r="C5" s="128" t="s">
        <v>39</v>
      </c>
      <c r="D5" s="128" t="s">
        <v>40</v>
      </c>
      <c r="E5" s="132" t="s">
        <v>41</v>
      </c>
      <c r="F5" s="132" t="s">
        <v>42</v>
      </c>
      <c r="G5" s="131" t="s">
        <v>43</v>
      </c>
      <c r="H5" s="131" t="s">
        <v>44</v>
      </c>
      <c r="I5" s="128" t="s">
        <v>45</v>
      </c>
      <c r="J5" s="128" t="s">
        <v>46</v>
      </c>
      <c r="K5" s="128" t="s">
        <v>47</v>
      </c>
      <c r="L5" s="131" t="s">
        <v>48</v>
      </c>
      <c r="M5" s="129" t="s">
        <v>49</v>
      </c>
      <c r="N5" s="129" t="s">
        <v>50</v>
      </c>
      <c r="O5" s="133" t="s">
        <v>51</v>
      </c>
      <c r="P5" s="133" t="s">
        <v>52</v>
      </c>
      <c r="Q5" s="133" t="s">
        <v>53</v>
      </c>
      <c r="R5" s="133" t="s">
        <v>54</v>
      </c>
      <c r="S5" s="131" t="s">
        <v>55</v>
      </c>
    </row>
    <row r="6" spans="1:19" s="20" customFormat="1" ht="147.75" customHeight="1">
      <c r="A6" s="134">
        <v>1</v>
      </c>
      <c r="B6" s="134">
        <v>6</v>
      </c>
      <c r="C6" s="134">
        <v>5</v>
      </c>
      <c r="D6" s="134">
        <v>4</v>
      </c>
      <c r="E6" s="134" t="s">
        <v>1331</v>
      </c>
      <c r="F6" s="134" t="s">
        <v>1332</v>
      </c>
      <c r="G6" s="134" t="s">
        <v>1333</v>
      </c>
      <c r="H6" s="134" t="s">
        <v>488</v>
      </c>
      <c r="I6" s="134" t="s">
        <v>1334</v>
      </c>
      <c r="J6" s="134" t="s">
        <v>1335</v>
      </c>
      <c r="K6" s="135" t="s">
        <v>1336</v>
      </c>
      <c r="L6" s="134" t="s">
        <v>1337</v>
      </c>
      <c r="M6" s="134" t="s">
        <v>1338</v>
      </c>
      <c r="N6" s="134"/>
      <c r="O6" s="176">
        <v>59000</v>
      </c>
      <c r="P6" s="176"/>
      <c r="Q6" s="176">
        <v>59000</v>
      </c>
      <c r="R6" s="176"/>
      <c r="S6" s="134" t="s">
        <v>2100</v>
      </c>
    </row>
    <row r="7" spans="1:19" ht="110.25">
      <c r="A7" s="134">
        <v>2</v>
      </c>
      <c r="B7" s="134">
        <v>5</v>
      </c>
      <c r="C7" s="134">
        <v>1</v>
      </c>
      <c r="D7" s="134">
        <v>6</v>
      </c>
      <c r="E7" s="134" t="s">
        <v>1339</v>
      </c>
      <c r="F7" s="134" t="s">
        <v>1340</v>
      </c>
      <c r="G7" s="134" t="s">
        <v>1341</v>
      </c>
      <c r="H7" s="134" t="s">
        <v>1256</v>
      </c>
      <c r="I7" s="134" t="s">
        <v>1342</v>
      </c>
      <c r="J7" s="134" t="s">
        <v>1343</v>
      </c>
      <c r="K7" s="135" t="s">
        <v>1336</v>
      </c>
      <c r="L7" s="134" t="s">
        <v>1344</v>
      </c>
      <c r="M7" s="134" t="s">
        <v>1338</v>
      </c>
      <c r="N7" s="134"/>
      <c r="O7" s="176">
        <v>40400</v>
      </c>
      <c r="P7" s="176"/>
      <c r="Q7" s="176">
        <f t="shared" ref="Q7:Q25" si="0">O7</f>
        <v>40400</v>
      </c>
      <c r="R7" s="176"/>
      <c r="S7" s="134" t="s">
        <v>2098</v>
      </c>
    </row>
    <row r="8" spans="1:19" ht="126">
      <c r="A8" s="134">
        <v>3</v>
      </c>
      <c r="B8" s="134">
        <v>2</v>
      </c>
      <c r="C8" s="134">
        <v>1</v>
      </c>
      <c r="D8" s="134">
        <v>3</v>
      </c>
      <c r="E8" s="134" t="s">
        <v>1345</v>
      </c>
      <c r="F8" s="177" t="s">
        <v>1346</v>
      </c>
      <c r="G8" s="134" t="s">
        <v>1347</v>
      </c>
      <c r="H8" s="134" t="s">
        <v>488</v>
      </c>
      <c r="I8" s="134" t="s">
        <v>1334</v>
      </c>
      <c r="J8" s="134" t="s">
        <v>1348</v>
      </c>
      <c r="K8" s="135" t="s">
        <v>1336</v>
      </c>
      <c r="L8" s="134" t="s">
        <v>1349</v>
      </c>
      <c r="M8" s="134" t="s">
        <v>1338</v>
      </c>
      <c r="N8" s="134"/>
      <c r="O8" s="176">
        <v>35125</v>
      </c>
      <c r="P8" s="176"/>
      <c r="Q8" s="176">
        <f t="shared" si="0"/>
        <v>35125</v>
      </c>
      <c r="R8" s="176"/>
      <c r="S8" s="134" t="s">
        <v>2098</v>
      </c>
    </row>
    <row r="9" spans="1:19" ht="157.5">
      <c r="A9" s="134">
        <v>4</v>
      </c>
      <c r="B9" s="134">
        <v>1</v>
      </c>
      <c r="C9" s="134">
        <v>1</v>
      </c>
      <c r="D9" s="134">
        <v>6</v>
      </c>
      <c r="E9" s="134" t="s">
        <v>1350</v>
      </c>
      <c r="F9" s="134" t="s">
        <v>1351</v>
      </c>
      <c r="G9" s="134" t="s">
        <v>1352</v>
      </c>
      <c r="H9" s="134" t="s">
        <v>488</v>
      </c>
      <c r="I9" s="134" t="s">
        <v>1334</v>
      </c>
      <c r="J9" s="134" t="s">
        <v>1353</v>
      </c>
      <c r="K9" s="135" t="s">
        <v>1336</v>
      </c>
      <c r="L9" s="134" t="s">
        <v>1354</v>
      </c>
      <c r="M9" s="134" t="s">
        <v>1338</v>
      </c>
      <c r="N9" s="134"/>
      <c r="O9" s="176">
        <v>50700</v>
      </c>
      <c r="P9" s="176"/>
      <c r="Q9" s="176">
        <f t="shared" si="0"/>
        <v>50700</v>
      </c>
      <c r="R9" s="176"/>
      <c r="S9" s="134" t="s">
        <v>2098</v>
      </c>
    </row>
    <row r="10" spans="1:19" ht="108.75" customHeight="1">
      <c r="A10" s="134">
        <v>5</v>
      </c>
      <c r="B10" s="134">
        <v>6</v>
      </c>
      <c r="C10" s="134">
        <v>1</v>
      </c>
      <c r="D10" s="134">
        <v>3</v>
      </c>
      <c r="E10" s="134" t="s">
        <v>1355</v>
      </c>
      <c r="F10" s="177" t="s">
        <v>1356</v>
      </c>
      <c r="G10" s="134" t="s">
        <v>1357</v>
      </c>
      <c r="H10" s="134" t="s">
        <v>488</v>
      </c>
      <c r="I10" s="134" t="s">
        <v>1334</v>
      </c>
      <c r="J10" s="134" t="s">
        <v>1348</v>
      </c>
      <c r="K10" s="135" t="s">
        <v>1336</v>
      </c>
      <c r="L10" s="134" t="s">
        <v>1358</v>
      </c>
      <c r="M10" s="134" t="s">
        <v>1338</v>
      </c>
      <c r="N10" s="134"/>
      <c r="O10" s="176">
        <v>69205</v>
      </c>
      <c r="P10" s="176"/>
      <c r="Q10" s="176">
        <f t="shared" si="0"/>
        <v>69205</v>
      </c>
      <c r="R10" s="176"/>
      <c r="S10" s="134" t="s">
        <v>2098</v>
      </c>
    </row>
    <row r="11" spans="1:19" ht="164.25" customHeight="1">
      <c r="A11" s="134">
        <v>6</v>
      </c>
      <c r="B11" s="134">
        <v>1</v>
      </c>
      <c r="C11" s="134">
        <v>1</v>
      </c>
      <c r="D11" s="134">
        <v>6</v>
      </c>
      <c r="E11" s="134" t="s">
        <v>1359</v>
      </c>
      <c r="F11" s="134" t="s">
        <v>1360</v>
      </c>
      <c r="G11" s="134" t="s">
        <v>1361</v>
      </c>
      <c r="H11" s="134" t="s">
        <v>1362</v>
      </c>
      <c r="I11" s="134" t="s">
        <v>1363</v>
      </c>
      <c r="J11" s="134" t="s">
        <v>1364</v>
      </c>
      <c r="K11" s="135" t="s">
        <v>1365</v>
      </c>
      <c r="L11" s="134" t="s">
        <v>1366</v>
      </c>
      <c r="M11" s="134" t="s">
        <v>1338</v>
      </c>
      <c r="N11" s="134"/>
      <c r="O11" s="176">
        <v>33750</v>
      </c>
      <c r="P11" s="176"/>
      <c r="Q11" s="176">
        <f t="shared" si="0"/>
        <v>33750</v>
      </c>
      <c r="R11" s="176"/>
      <c r="S11" s="134" t="s">
        <v>2098</v>
      </c>
    </row>
    <row r="12" spans="1:19" ht="96.75" customHeight="1">
      <c r="A12" s="134">
        <v>7</v>
      </c>
      <c r="B12" s="134">
        <v>1</v>
      </c>
      <c r="C12" s="134">
        <v>1</v>
      </c>
      <c r="D12" s="134">
        <v>6</v>
      </c>
      <c r="E12" s="134" t="s">
        <v>1367</v>
      </c>
      <c r="F12" s="134" t="s">
        <v>1368</v>
      </c>
      <c r="G12" s="134" t="s">
        <v>1369</v>
      </c>
      <c r="H12" s="134" t="s">
        <v>1370</v>
      </c>
      <c r="I12" s="134" t="s">
        <v>1342</v>
      </c>
      <c r="J12" s="134" t="s">
        <v>1353</v>
      </c>
      <c r="K12" s="135" t="s">
        <v>1336</v>
      </c>
      <c r="L12" s="134" t="s">
        <v>1371</v>
      </c>
      <c r="M12" s="134" t="s">
        <v>1338</v>
      </c>
      <c r="N12" s="134"/>
      <c r="O12" s="176">
        <v>42600</v>
      </c>
      <c r="P12" s="176"/>
      <c r="Q12" s="176">
        <f t="shared" si="0"/>
        <v>42600</v>
      </c>
      <c r="R12" s="176"/>
      <c r="S12" s="134" t="s">
        <v>2098</v>
      </c>
    </row>
    <row r="13" spans="1:19" ht="79.5" customHeight="1">
      <c r="A13" s="134">
        <v>8</v>
      </c>
      <c r="B13" s="134">
        <v>6</v>
      </c>
      <c r="C13" s="134">
        <v>1</v>
      </c>
      <c r="D13" s="134">
        <v>9</v>
      </c>
      <c r="E13" s="134" t="s">
        <v>1372</v>
      </c>
      <c r="F13" s="134" t="s">
        <v>1373</v>
      </c>
      <c r="G13" s="134" t="s">
        <v>1374</v>
      </c>
      <c r="H13" s="134" t="s">
        <v>652</v>
      </c>
      <c r="I13" s="134" t="s">
        <v>1375</v>
      </c>
      <c r="J13" s="134" t="s">
        <v>1376</v>
      </c>
      <c r="K13" s="135" t="s">
        <v>1336</v>
      </c>
      <c r="L13" s="134" t="s">
        <v>1377</v>
      </c>
      <c r="M13" s="134" t="s">
        <v>1338</v>
      </c>
      <c r="N13" s="134"/>
      <c r="O13" s="176">
        <v>47575</v>
      </c>
      <c r="P13" s="176"/>
      <c r="Q13" s="176">
        <f t="shared" si="0"/>
        <v>47575</v>
      </c>
      <c r="R13" s="176"/>
      <c r="S13" s="134" t="s">
        <v>2098</v>
      </c>
    </row>
    <row r="14" spans="1:19" ht="178.5" customHeight="1">
      <c r="A14" s="134">
        <v>9</v>
      </c>
      <c r="B14" s="134">
        <v>6</v>
      </c>
      <c r="C14" s="134">
        <v>1</v>
      </c>
      <c r="D14" s="134">
        <v>6</v>
      </c>
      <c r="E14" s="134" t="s">
        <v>1378</v>
      </c>
      <c r="F14" s="134" t="s">
        <v>1379</v>
      </c>
      <c r="G14" s="134" t="s">
        <v>1380</v>
      </c>
      <c r="H14" s="134" t="s">
        <v>1381</v>
      </c>
      <c r="I14" s="134" t="s">
        <v>1382</v>
      </c>
      <c r="J14" s="134" t="s">
        <v>1383</v>
      </c>
      <c r="K14" s="135" t="s">
        <v>1365</v>
      </c>
      <c r="L14" s="134" t="s">
        <v>1384</v>
      </c>
      <c r="M14" s="134" t="s">
        <v>1338</v>
      </c>
      <c r="N14" s="134"/>
      <c r="O14" s="176">
        <v>53000</v>
      </c>
      <c r="P14" s="176"/>
      <c r="Q14" s="176">
        <f t="shared" si="0"/>
        <v>53000</v>
      </c>
      <c r="R14" s="176"/>
      <c r="S14" s="134" t="s">
        <v>2099</v>
      </c>
    </row>
    <row r="15" spans="1:19" ht="85.5" customHeight="1">
      <c r="A15" s="134">
        <v>10</v>
      </c>
      <c r="B15" s="134">
        <v>1</v>
      </c>
      <c r="C15" s="134">
        <v>1</v>
      </c>
      <c r="D15" s="134">
        <v>3</v>
      </c>
      <c r="E15" s="134" t="s">
        <v>1385</v>
      </c>
      <c r="F15" s="134" t="s">
        <v>1386</v>
      </c>
      <c r="G15" s="134" t="s">
        <v>1387</v>
      </c>
      <c r="H15" s="134" t="s">
        <v>488</v>
      </c>
      <c r="I15" s="134" t="s">
        <v>1334</v>
      </c>
      <c r="J15" s="134" t="s">
        <v>1353</v>
      </c>
      <c r="K15" s="135" t="s">
        <v>1336</v>
      </c>
      <c r="L15" s="134" t="s">
        <v>1371</v>
      </c>
      <c r="M15" s="134" t="s">
        <v>1338</v>
      </c>
      <c r="N15" s="134"/>
      <c r="O15" s="176">
        <v>70800</v>
      </c>
      <c r="P15" s="176"/>
      <c r="Q15" s="176">
        <f t="shared" si="0"/>
        <v>70800</v>
      </c>
      <c r="R15" s="176"/>
      <c r="S15" s="134" t="s">
        <v>2098</v>
      </c>
    </row>
    <row r="16" spans="1:19" ht="220.5">
      <c r="A16" s="134">
        <v>11</v>
      </c>
      <c r="B16" s="134">
        <v>6</v>
      </c>
      <c r="C16" s="134">
        <v>1</v>
      </c>
      <c r="D16" s="134">
        <v>6</v>
      </c>
      <c r="E16" s="134" t="s">
        <v>1388</v>
      </c>
      <c r="F16" s="134" t="s">
        <v>1389</v>
      </c>
      <c r="G16" s="134" t="s">
        <v>1390</v>
      </c>
      <c r="H16" s="134" t="s">
        <v>1381</v>
      </c>
      <c r="I16" s="134" t="s">
        <v>1382</v>
      </c>
      <c r="J16" s="134" t="s">
        <v>1391</v>
      </c>
      <c r="K16" s="135" t="s">
        <v>1365</v>
      </c>
      <c r="L16" s="134" t="s">
        <v>1392</v>
      </c>
      <c r="M16" s="134" t="s">
        <v>1338</v>
      </c>
      <c r="N16" s="134"/>
      <c r="O16" s="176">
        <v>11985.25</v>
      </c>
      <c r="P16" s="176"/>
      <c r="Q16" s="176">
        <f t="shared" si="0"/>
        <v>11985.25</v>
      </c>
      <c r="R16" s="176"/>
      <c r="S16" s="134" t="s">
        <v>2097</v>
      </c>
    </row>
    <row r="17" spans="1:19" ht="173.25">
      <c r="A17" s="134">
        <v>12</v>
      </c>
      <c r="B17" s="134">
        <v>1</v>
      </c>
      <c r="C17" s="134">
        <v>1</v>
      </c>
      <c r="D17" s="134">
        <v>6</v>
      </c>
      <c r="E17" s="134" t="s">
        <v>1395</v>
      </c>
      <c r="F17" s="134" t="s">
        <v>1396</v>
      </c>
      <c r="G17" s="134" t="s">
        <v>1397</v>
      </c>
      <c r="H17" s="134" t="s">
        <v>1398</v>
      </c>
      <c r="I17" s="134" t="s">
        <v>1399</v>
      </c>
      <c r="J17" s="134" t="s">
        <v>1400</v>
      </c>
      <c r="K17" s="135" t="s">
        <v>1365</v>
      </c>
      <c r="L17" s="134" t="s">
        <v>1401</v>
      </c>
      <c r="M17" s="134" t="s">
        <v>1338</v>
      </c>
      <c r="N17" s="134"/>
      <c r="O17" s="176">
        <v>70220</v>
      </c>
      <c r="P17" s="176"/>
      <c r="Q17" s="176">
        <f t="shared" si="0"/>
        <v>70220</v>
      </c>
      <c r="R17" s="176"/>
      <c r="S17" s="134" t="s">
        <v>2096</v>
      </c>
    </row>
    <row r="18" spans="1:19" ht="126">
      <c r="A18" s="134">
        <v>13</v>
      </c>
      <c r="B18" s="134">
        <v>1</v>
      </c>
      <c r="C18" s="134">
        <v>1</v>
      </c>
      <c r="D18" s="134">
        <v>6</v>
      </c>
      <c r="E18" s="134" t="s">
        <v>1405</v>
      </c>
      <c r="F18" s="134" t="s">
        <v>1406</v>
      </c>
      <c r="G18" s="134" t="s">
        <v>1403</v>
      </c>
      <c r="H18" s="134" t="s">
        <v>1393</v>
      </c>
      <c r="I18" s="134" t="s">
        <v>1394</v>
      </c>
      <c r="J18" s="134" t="s">
        <v>1404</v>
      </c>
      <c r="K18" s="135" t="s">
        <v>1336</v>
      </c>
      <c r="L18" s="134" t="s">
        <v>1407</v>
      </c>
      <c r="M18" s="134" t="s">
        <v>1338</v>
      </c>
      <c r="N18" s="134"/>
      <c r="O18" s="176">
        <v>46380</v>
      </c>
      <c r="P18" s="176"/>
      <c r="Q18" s="176">
        <f t="shared" si="0"/>
        <v>46380</v>
      </c>
      <c r="R18" s="176"/>
      <c r="S18" s="134" t="s">
        <v>2095</v>
      </c>
    </row>
    <row r="19" spans="1:19" ht="157.5">
      <c r="A19" s="134">
        <v>14</v>
      </c>
      <c r="B19" s="134">
        <v>1</v>
      </c>
      <c r="C19" s="134">
        <v>1</v>
      </c>
      <c r="D19" s="134">
        <v>6</v>
      </c>
      <c r="E19" s="134" t="s">
        <v>1408</v>
      </c>
      <c r="F19" s="134" t="s">
        <v>1409</v>
      </c>
      <c r="G19" s="134" t="s">
        <v>1369</v>
      </c>
      <c r="H19" s="134" t="s">
        <v>1256</v>
      </c>
      <c r="I19" s="134" t="s">
        <v>1342</v>
      </c>
      <c r="J19" s="134" t="s">
        <v>1410</v>
      </c>
      <c r="K19" s="135" t="s">
        <v>1336</v>
      </c>
      <c r="L19" s="134" t="s">
        <v>1411</v>
      </c>
      <c r="M19" s="134" t="s">
        <v>1338</v>
      </c>
      <c r="N19" s="134"/>
      <c r="O19" s="176">
        <v>34200</v>
      </c>
      <c r="P19" s="176"/>
      <c r="Q19" s="176">
        <f t="shared" si="0"/>
        <v>34200</v>
      </c>
      <c r="R19" s="176"/>
      <c r="S19" s="134" t="s">
        <v>2094</v>
      </c>
    </row>
    <row r="20" spans="1:19" ht="63">
      <c r="A20" s="134">
        <v>15</v>
      </c>
      <c r="B20" s="134">
        <v>1</v>
      </c>
      <c r="C20" s="134">
        <v>1</v>
      </c>
      <c r="D20" s="134">
        <v>3</v>
      </c>
      <c r="E20" s="134" t="s">
        <v>1412</v>
      </c>
      <c r="F20" s="134" t="s">
        <v>1413</v>
      </c>
      <c r="G20" s="134" t="s">
        <v>1414</v>
      </c>
      <c r="H20" s="134" t="s">
        <v>1415</v>
      </c>
      <c r="I20" s="134" t="s">
        <v>1416</v>
      </c>
      <c r="J20" s="134" t="s">
        <v>1417</v>
      </c>
      <c r="K20" s="135" t="s">
        <v>1418</v>
      </c>
      <c r="L20" s="134" t="s">
        <v>1419</v>
      </c>
      <c r="M20" s="134" t="s">
        <v>1338</v>
      </c>
      <c r="N20" s="134"/>
      <c r="O20" s="176">
        <v>36285</v>
      </c>
      <c r="P20" s="176"/>
      <c r="Q20" s="176">
        <f t="shared" si="0"/>
        <v>36285</v>
      </c>
      <c r="R20" s="176"/>
      <c r="S20" s="134" t="s">
        <v>2094</v>
      </c>
    </row>
    <row r="21" spans="1:19" ht="126">
      <c r="A21" s="134">
        <v>16</v>
      </c>
      <c r="B21" s="134">
        <v>6</v>
      </c>
      <c r="C21" s="134">
        <v>5</v>
      </c>
      <c r="D21" s="134">
        <v>11</v>
      </c>
      <c r="E21" s="134" t="s">
        <v>1420</v>
      </c>
      <c r="F21" s="134" t="s">
        <v>1421</v>
      </c>
      <c r="G21" s="134" t="s">
        <v>1422</v>
      </c>
      <c r="H21" s="134" t="s">
        <v>1393</v>
      </c>
      <c r="I21" s="134" t="s">
        <v>1394</v>
      </c>
      <c r="J21" s="134" t="s">
        <v>1423</v>
      </c>
      <c r="K21" s="135" t="s">
        <v>1336</v>
      </c>
      <c r="L21" s="134" t="s">
        <v>1424</v>
      </c>
      <c r="M21" s="134" t="s">
        <v>1425</v>
      </c>
      <c r="N21" s="134"/>
      <c r="O21" s="176">
        <v>44378</v>
      </c>
      <c r="P21" s="176"/>
      <c r="Q21" s="176">
        <f t="shared" si="0"/>
        <v>44378</v>
      </c>
      <c r="R21" s="176"/>
      <c r="S21" s="134" t="s">
        <v>2093</v>
      </c>
    </row>
    <row r="22" spans="1:19" ht="173.25">
      <c r="A22" s="134">
        <v>17</v>
      </c>
      <c r="B22" s="134">
        <v>6</v>
      </c>
      <c r="C22" s="134">
        <v>5</v>
      </c>
      <c r="D22" s="134">
        <v>11</v>
      </c>
      <c r="E22" s="134" t="s">
        <v>1426</v>
      </c>
      <c r="F22" s="134" t="s">
        <v>1427</v>
      </c>
      <c r="G22" s="134" t="s">
        <v>1428</v>
      </c>
      <c r="H22" s="134" t="s">
        <v>1381</v>
      </c>
      <c r="I22" s="134" t="s">
        <v>1382</v>
      </c>
      <c r="J22" s="134" t="s">
        <v>1429</v>
      </c>
      <c r="K22" s="135" t="s">
        <v>1365</v>
      </c>
      <c r="L22" s="134" t="s">
        <v>1430</v>
      </c>
      <c r="M22" s="134" t="s">
        <v>1425</v>
      </c>
      <c r="N22" s="134"/>
      <c r="O22" s="176">
        <v>26141.03</v>
      </c>
      <c r="P22" s="176"/>
      <c r="Q22" s="176">
        <f t="shared" si="0"/>
        <v>26141.03</v>
      </c>
      <c r="R22" s="176"/>
      <c r="S22" s="134" t="s">
        <v>2093</v>
      </c>
    </row>
    <row r="23" spans="1:19" ht="126">
      <c r="A23" s="134">
        <v>18</v>
      </c>
      <c r="B23" s="134">
        <v>6</v>
      </c>
      <c r="C23" s="134">
        <v>5</v>
      </c>
      <c r="D23" s="134">
        <v>11</v>
      </c>
      <c r="E23" s="134" t="s">
        <v>1431</v>
      </c>
      <c r="F23" s="134" t="s">
        <v>1432</v>
      </c>
      <c r="G23" s="134" t="s">
        <v>1433</v>
      </c>
      <c r="H23" s="134" t="s">
        <v>1393</v>
      </c>
      <c r="I23" s="134" t="s">
        <v>1394</v>
      </c>
      <c r="J23" s="134" t="s">
        <v>1434</v>
      </c>
      <c r="K23" s="135" t="s">
        <v>1336</v>
      </c>
      <c r="L23" s="134" t="s">
        <v>1435</v>
      </c>
      <c r="M23" s="134" t="s">
        <v>1425</v>
      </c>
      <c r="N23" s="134"/>
      <c r="O23" s="176">
        <v>15200</v>
      </c>
      <c r="P23" s="176"/>
      <c r="Q23" s="176">
        <f t="shared" si="0"/>
        <v>15200</v>
      </c>
      <c r="R23" s="176"/>
      <c r="S23" s="134" t="s">
        <v>2093</v>
      </c>
    </row>
    <row r="24" spans="1:19" ht="189">
      <c r="A24" s="134">
        <v>19</v>
      </c>
      <c r="B24" s="134">
        <v>1</v>
      </c>
      <c r="C24" s="134">
        <v>1</v>
      </c>
      <c r="D24" s="134">
        <v>6</v>
      </c>
      <c r="E24" s="134" t="s">
        <v>1436</v>
      </c>
      <c r="F24" s="134" t="s">
        <v>1437</v>
      </c>
      <c r="G24" s="134" t="s">
        <v>1438</v>
      </c>
      <c r="H24" s="134" t="s">
        <v>1393</v>
      </c>
      <c r="I24" s="134" t="s">
        <v>1394</v>
      </c>
      <c r="J24" s="134" t="s">
        <v>1353</v>
      </c>
      <c r="K24" s="135" t="s">
        <v>1336</v>
      </c>
      <c r="L24" s="134" t="s">
        <v>1439</v>
      </c>
      <c r="M24" s="134" t="s">
        <v>1338</v>
      </c>
      <c r="N24" s="134"/>
      <c r="O24" s="176">
        <v>10000</v>
      </c>
      <c r="P24" s="176"/>
      <c r="Q24" s="176">
        <f t="shared" si="0"/>
        <v>10000</v>
      </c>
      <c r="R24" s="176"/>
      <c r="S24" s="134" t="s">
        <v>2092</v>
      </c>
    </row>
    <row r="25" spans="1:19" ht="378">
      <c r="A25" s="134">
        <v>20</v>
      </c>
      <c r="B25" s="134">
        <v>1</v>
      </c>
      <c r="C25" s="134">
        <v>1</v>
      </c>
      <c r="D25" s="134">
        <v>9</v>
      </c>
      <c r="E25" s="134" t="s">
        <v>1440</v>
      </c>
      <c r="F25" s="134" t="s">
        <v>1441</v>
      </c>
      <c r="G25" s="134" t="s">
        <v>1369</v>
      </c>
      <c r="H25" s="134" t="s">
        <v>1256</v>
      </c>
      <c r="I25" s="134" t="s">
        <v>1342</v>
      </c>
      <c r="J25" s="134" t="s">
        <v>1442</v>
      </c>
      <c r="K25" s="135" t="s">
        <v>1336</v>
      </c>
      <c r="L25" s="134" t="s">
        <v>1443</v>
      </c>
      <c r="M25" s="134" t="s">
        <v>1425</v>
      </c>
      <c r="N25" s="134"/>
      <c r="O25" s="176">
        <v>21759.22</v>
      </c>
      <c r="P25" s="176"/>
      <c r="Q25" s="176">
        <f t="shared" si="0"/>
        <v>21759.22</v>
      </c>
      <c r="R25" s="176"/>
      <c r="S25" s="134" t="s">
        <v>2091</v>
      </c>
    </row>
    <row r="26" spans="1:19" ht="150">
      <c r="A26" s="223">
        <v>21</v>
      </c>
      <c r="B26" s="223">
        <v>2</v>
      </c>
      <c r="C26" s="223">
        <v>1</v>
      </c>
      <c r="D26" s="223">
        <v>3</v>
      </c>
      <c r="E26" s="54" t="s">
        <v>3393</v>
      </c>
      <c r="F26" s="54" t="s">
        <v>3394</v>
      </c>
      <c r="G26" s="51" t="s">
        <v>3395</v>
      </c>
      <c r="H26" s="223" t="s">
        <v>488</v>
      </c>
      <c r="I26" s="223" t="s">
        <v>3305</v>
      </c>
      <c r="J26" s="223" t="s">
        <v>1353</v>
      </c>
      <c r="K26" s="255" t="s">
        <v>1336</v>
      </c>
      <c r="L26" s="54" t="s">
        <v>3306</v>
      </c>
      <c r="M26" s="223"/>
      <c r="N26" s="223" t="s">
        <v>1338</v>
      </c>
      <c r="O26" s="225"/>
      <c r="P26" s="225">
        <v>31400</v>
      </c>
      <c r="Q26" s="225"/>
      <c r="R26" s="225">
        <f>P26</f>
        <v>31400</v>
      </c>
      <c r="S26" s="223" t="s">
        <v>2098</v>
      </c>
    </row>
    <row r="27" spans="1:19" ht="236.25">
      <c r="A27" s="223">
        <v>22</v>
      </c>
      <c r="B27" s="233">
        <v>1</v>
      </c>
      <c r="C27" s="188">
        <v>1</v>
      </c>
      <c r="D27" s="188">
        <v>6</v>
      </c>
      <c r="E27" s="54" t="s">
        <v>3307</v>
      </c>
      <c r="F27" s="54" t="s">
        <v>3308</v>
      </c>
      <c r="G27" s="223" t="s">
        <v>3396</v>
      </c>
      <c r="H27" s="223" t="s">
        <v>1362</v>
      </c>
      <c r="I27" s="223" t="s">
        <v>3397</v>
      </c>
      <c r="J27" s="223" t="s">
        <v>1364</v>
      </c>
      <c r="K27" s="255" t="s">
        <v>1365</v>
      </c>
      <c r="L27" s="223" t="s">
        <v>3309</v>
      </c>
      <c r="M27" s="223"/>
      <c r="N27" s="223" t="s">
        <v>1338</v>
      </c>
      <c r="O27" s="225"/>
      <c r="P27" s="225">
        <v>40950</v>
      </c>
      <c r="Q27" s="225"/>
      <c r="R27" s="225">
        <f>P27</f>
        <v>40950</v>
      </c>
      <c r="S27" s="223" t="s">
        <v>2098</v>
      </c>
    </row>
    <row r="28" spans="1:19" ht="264.75" customHeight="1">
      <c r="A28" s="223">
        <v>23</v>
      </c>
      <c r="B28" s="54">
        <v>5</v>
      </c>
      <c r="C28" s="54">
        <v>1</v>
      </c>
      <c r="D28" s="54">
        <v>6</v>
      </c>
      <c r="E28" s="188" t="s">
        <v>3310</v>
      </c>
      <c r="F28" s="188" t="s">
        <v>3311</v>
      </c>
      <c r="G28" s="223" t="s">
        <v>1347</v>
      </c>
      <c r="H28" s="223" t="s">
        <v>1370</v>
      </c>
      <c r="I28" s="223" t="s">
        <v>3385</v>
      </c>
      <c r="J28" s="223" t="s">
        <v>1404</v>
      </c>
      <c r="K28" s="255" t="s">
        <v>1336</v>
      </c>
      <c r="L28" s="223" t="s">
        <v>3312</v>
      </c>
      <c r="M28" s="223"/>
      <c r="N28" s="223" t="s">
        <v>3313</v>
      </c>
      <c r="O28" s="225"/>
      <c r="P28" s="225">
        <v>33099.99</v>
      </c>
      <c r="Q28" s="225"/>
      <c r="R28" s="225">
        <f>P28</f>
        <v>33099.99</v>
      </c>
      <c r="S28" s="223" t="s">
        <v>2098</v>
      </c>
    </row>
    <row r="29" spans="1:19" ht="236.25">
      <c r="A29" s="223">
        <v>24</v>
      </c>
      <c r="B29" s="54">
        <v>1</v>
      </c>
      <c r="C29" s="54">
        <v>1</v>
      </c>
      <c r="D29" s="54">
        <v>6</v>
      </c>
      <c r="E29" s="54" t="s">
        <v>3314</v>
      </c>
      <c r="F29" s="54" t="s">
        <v>3315</v>
      </c>
      <c r="G29" s="223" t="s">
        <v>3398</v>
      </c>
      <c r="H29" s="223" t="s">
        <v>1362</v>
      </c>
      <c r="I29" s="223" t="s">
        <v>3397</v>
      </c>
      <c r="J29" s="223" t="s">
        <v>3316</v>
      </c>
      <c r="K29" s="255" t="s">
        <v>1365</v>
      </c>
      <c r="L29" s="54" t="s">
        <v>3317</v>
      </c>
      <c r="M29" s="223"/>
      <c r="N29" s="223" t="s">
        <v>1338</v>
      </c>
      <c r="O29" s="225"/>
      <c r="P29" s="225">
        <v>34000</v>
      </c>
      <c r="Q29" s="225"/>
      <c r="R29" s="225">
        <v>34000</v>
      </c>
      <c r="S29" s="223" t="s">
        <v>3458</v>
      </c>
    </row>
    <row r="30" spans="1:19" ht="135">
      <c r="A30" s="223">
        <v>25</v>
      </c>
      <c r="B30" s="54">
        <v>6</v>
      </c>
      <c r="C30" s="54">
        <v>1</v>
      </c>
      <c r="D30" s="54">
        <v>3</v>
      </c>
      <c r="E30" s="54" t="s">
        <v>3399</v>
      </c>
      <c r="F30" s="54" t="s">
        <v>3318</v>
      </c>
      <c r="G30" s="223" t="s">
        <v>3400</v>
      </c>
      <c r="H30" s="223" t="s">
        <v>488</v>
      </c>
      <c r="I30" s="223" t="s">
        <v>3305</v>
      </c>
      <c r="J30" s="223" t="s">
        <v>1353</v>
      </c>
      <c r="K30" s="255" t="s">
        <v>1336</v>
      </c>
      <c r="L30" s="223" t="s">
        <v>3319</v>
      </c>
      <c r="M30" s="223"/>
      <c r="N30" s="223" t="s">
        <v>1338</v>
      </c>
      <c r="O30" s="225"/>
      <c r="P30" s="225">
        <v>79900</v>
      </c>
      <c r="Q30" s="225"/>
      <c r="R30" s="225">
        <f>P30</f>
        <v>79900</v>
      </c>
      <c r="S30" s="223" t="s">
        <v>2098</v>
      </c>
    </row>
    <row r="31" spans="1:19" ht="165">
      <c r="A31" s="223">
        <v>26</v>
      </c>
      <c r="B31" s="54">
        <v>6</v>
      </c>
      <c r="C31" s="54">
        <v>1</v>
      </c>
      <c r="D31" s="54">
        <v>9</v>
      </c>
      <c r="E31" s="54" t="s">
        <v>3320</v>
      </c>
      <c r="F31" s="54" t="s">
        <v>3321</v>
      </c>
      <c r="G31" s="223" t="s">
        <v>3322</v>
      </c>
      <c r="H31" s="223" t="s">
        <v>3323</v>
      </c>
      <c r="I31" s="223" t="s">
        <v>3377</v>
      </c>
      <c r="J31" s="223" t="s">
        <v>3324</v>
      </c>
      <c r="K31" s="255" t="s">
        <v>3378</v>
      </c>
      <c r="L31" s="223" t="s">
        <v>3325</v>
      </c>
      <c r="M31" s="223"/>
      <c r="N31" s="223" t="s">
        <v>3326</v>
      </c>
      <c r="O31" s="225"/>
      <c r="P31" s="225">
        <v>53210</v>
      </c>
      <c r="Q31" s="225"/>
      <c r="R31" s="225">
        <v>52210</v>
      </c>
      <c r="S31" s="223" t="s">
        <v>2098</v>
      </c>
    </row>
    <row r="32" spans="1:19" ht="210">
      <c r="A32" s="223">
        <v>27</v>
      </c>
      <c r="B32" s="54">
        <v>1</v>
      </c>
      <c r="C32" s="54">
        <v>1</v>
      </c>
      <c r="D32" s="54">
        <v>6</v>
      </c>
      <c r="E32" s="54" t="s">
        <v>3327</v>
      </c>
      <c r="F32" s="54" t="s">
        <v>3328</v>
      </c>
      <c r="G32" s="223" t="s">
        <v>3329</v>
      </c>
      <c r="H32" s="223" t="s">
        <v>488</v>
      </c>
      <c r="I32" s="223" t="s">
        <v>3305</v>
      </c>
      <c r="J32" s="223" t="s">
        <v>1335</v>
      </c>
      <c r="K32" s="255" t="s">
        <v>1336</v>
      </c>
      <c r="L32" s="223" t="s">
        <v>3330</v>
      </c>
      <c r="M32" s="223"/>
      <c r="N32" s="223" t="s">
        <v>1338</v>
      </c>
      <c r="O32" s="225"/>
      <c r="P32" s="225">
        <v>29630</v>
      </c>
      <c r="Q32" s="225"/>
      <c r="R32" s="225">
        <f>P32</f>
        <v>29630</v>
      </c>
      <c r="S32" s="223" t="s">
        <v>2098</v>
      </c>
    </row>
    <row r="33" spans="1:19" ht="289.5" customHeight="1">
      <c r="A33" s="223">
        <v>28</v>
      </c>
      <c r="B33" s="54">
        <v>1</v>
      </c>
      <c r="C33" s="54">
        <v>1</v>
      </c>
      <c r="D33" s="54">
        <v>3</v>
      </c>
      <c r="E33" s="54" t="s">
        <v>3379</v>
      </c>
      <c r="F33" s="54" t="s">
        <v>3331</v>
      </c>
      <c r="G33" s="223" t="s">
        <v>3380</v>
      </c>
      <c r="H33" s="223" t="s">
        <v>488</v>
      </c>
      <c r="I33" s="223" t="s">
        <v>3305</v>
      </c>
      <c r="J33" s="223" t="s">
        <v>1353</v>
      </c>
      <c r="K33" s="255" t="s">
        <v>1336</v>
      </c>
      <c r="L33" s="223" t="s">
        <v>3332</v>
      </c>
      <c r="M33" s="223"/>
      <c r="N33" s="223" t="s">
        <v>1338</v>
      </c>
      <c r="O33" s="225"/>
      <c r="P33" s="225">
        <v>81900</v>
      </c>
      <c r="Q33" s="225"/>
      <c r="R33" s="225">
        <v>81900</v>
      </c>
      <c r="S33" s="223" t="s">
        <v>2098</v>
      </c>
    </row>
    <row r="34" spans="1:19" ht="220.5">
      <c r="A34" s="223">
        <v>29</v>
      </c>
      <c r="B34" s="54">
        <v>6</v>
      </c>
      <c r="C34" s="54">
        <v>1</v>
      </c>
      <c r="D34" s="54">
        <v>6</v>
      </c>
      <c r="E34" s="54" t="s">
        <v>3381</v>
      </c>
      <c r="F34" s="54" t="s">
        <v>3333</v>
      </c>
      <c r="G34" s="223" t="s">
        <v>1390</v>
      </c>
      <c r="H34" s="223" t="s">
        <v>1381</v>
      </c>
      <c r="I34" s="223" t="s">
        <v>3334</v>
      </c>
      <c r="J34" s="223" t="s">
        <v>3335</v>
      </c>
      <c r="K34" s="255" t="s">
        <v>1365</v>
      </c>
      <c r="L34" s="223" t="s">
        <v>3336</v>
      </c>
      <c r="M34" s="223"/>
      <c r="N34" s="223" t="s">
        <v>1338</v>
      </c>
      <c r="O34" s="225"/>
      <c r="P34" s="225">
        <v>39951.599999999999</v>
      </c>
      <c r="Q34" s="225"/>
      <c r="R34" s="225">
        <f>P34</f>
        <v>39951.599999999999</v>
      </c>
      <c r="S34" s="223" t="s">
        <v>2097</v>
      </c>
    </row>
    <row r="35" spans="1:19" ht="157.5">
      <c r="A35" s="223">
        <v>30</v>
      </c>
      <c r="B35" s="54">
        <v>6</v>
      </c>
      <c r="C35" s="54">
        <v>5</v>
      </c>
      <c r="D35" s="54">
        <v>4</v>
      </c>
      <c r="E35" s="54" t="s">
        <v>3382</v>
      </c>
      <c r="F35" s="54" t="s">
        <v>3337</v>
      </c>
      <c r="G35" s="223" t="s">
        <v>3383</v>
      </c>
      <c r="H35" s="223" t="s">
        <v>1393</v>
      </c>
      <c r="I35" s="223" t="s">
        <v>3338</v>
      </c>
      <c r="J35" s="223" t="s">
        <v>3339</v>
      </c>
      <c r="K35" s="255" t="s">
        <v>1336</v>
      </c>
      <c r="L35" s="223" t="s">
        <v>3340</v>
      </c>
      <c r="M35" s="223"/>
      <c r="N35" s="223" t="s">
        <v>1338</v>
      </c>
      <c r="O35" s="225"/>
      <c r="P35" s="225">
        <v>56526.18</v>
      </c>
      <c r="Q35" s="225"/>
      <c r="R35" s="225">
        <f>P35</f>
        <v>56526.18</v>
      </c>
      <c r="S35" s="223" t="s">
        <v>3459</v>
      </c>
    </row>
    <row r="36" spans="1:19" ht="299.25">
      <c r="A36" s="223">
        <v>31</v>
      </c>
      <c r="B36" s="54">
        <v>1</v>
      </c>
      <c r="C36" s="54">
        <v>1</v>
      </c>
      <c r="D36" s="54">
        <v>6</v>
      </c>
      <c r="E36" s="54" t="s">
        <v>3341</v>
      </c>
      <c r="F36" s="54" t="s">
        <v>3342</v>
      </c>
      <c r="G36" s="223" t="s">
        <v>3384</v>
      </c>
      <c r="H36" s="223" t="s">
        <v>1370</v>
      </c>
      <c r="I36" s="223" t="s">
        <v>3385</v>
      </c>
      <c r="J36" s="223" t="s">
        <v>1410</v>
      </c>
      <c r="K36" s="255" t="s">
        <v>1336</v>
      </c>
      <c r="L36" s="223" t="s">
        <v>3343</v>
      </c>
      <c r="M36" s="223"/>
      <c r="N36" s="223" t="s">
        <v>1338</v>
      </c>
      <c r="O36" s="225"/>
      <c r="P36" s="225">
        <v>56744</v>
      </c>
      <c r="Q36" s="225"/>
      <c r="R36" s="225">
        <v>51414</v>
      </c>
      <c r="S36" s="223" t="s">
        <v>2094</v>
      </c>
    </row>
    <row r="37" spans="1:19" ht="283.5">
      <c r="A37" s="223">
        <v>32</v>
      </c>
      <c r="B37" s="54">
        <v>1</v>
      </c>
      <c r="C37" s="54">
        <v>2</v>
      </c>
      <c r="D37" s="54">
        <v>3</v>
      </c>
      <c r="E37" s="54" t="s">
        <v>3344</v>
      </c>
      <c r="F37" s="54" t="s">
        <v>3345</v>
      </c>
      <c r="G37" s="223" t="s">
        <v>3346</v>
      </c>
      <c r="H37" s="223" t="s">
        <v>3347</v>
      </c>
      <c r="I37" s="223" t="s">
        <v>3348</v>
      </c>
      <c r="J37" s="223" t="s">
        <v>3349</v>
      </c>
      <c r="K37" s="255" t="s">
        <v>3350</v>
      </c>
      <c r="L37" s="223" t="s">
        <v>3351</v>
      </c>
      <c r="M37" s="223"/>
      <c r="N37" s="223" t="s">
        <v>3326</v>
      </c>
      <c r="O37" s="225"/>
      <c r="P37" s="225">
        <v>53625</v>
      </c>
      <c r="Q37" s="225"/>
      <c r="R37" s="225">
        <v>48585</v>
      </c>
      <c r="S37" s="223" t="s">
        <v>2094</v>
      </c>
    </row>
    <row r="38" spans="1:19" ht="173.25">
      <c r="A38" s="223">
        <v>33</v>
      </c>
      <c r="B38" s="54">
        <v>1</v>
      </c>
      <c r="C38" s="54">
        <v>1</v>
      </c>
      <c r="D38" s="54">
        <v>6</v>
      </c>
      <c r="E38" s="54" t="s">
        <v>3352</v>
      </c>
      <c r="F38" s="223" t="s">
        <v>1402</v>
      </c>
      <c r="G38" s="223" t="s">
        <v>3386</v>
      </c>
      <c r="H38" s="223" t="s">
        <v>1370</v>
      </c>
      <c r="I38" s="223" t="s">
        <v>3385</v>
      </c>
      <c r="J38" s="223" t="s">
        <v>1404</v>
      </c>
      <c r="K38" s="255" t="s">
        <v>1336</v>
      </c>
      <c r="L38" s="223" t="s">
        <v>3353</v>
      </c>
      <c r="M38" s="223"/>
      <c r="N38" s="223" t="s">
        <v>3354</v>
      </c>
      <c r="O38" s="225"/>
      <c r="P38" s="225">
        <v>83050</v>
      </c>
      <c r="Q38" s="225"/>
      <c r="R38" s="225">
        <v>75350</v>
      </c>
      <c r="S38" s="223" t="s">
        <v>3460</v>
      </c>
    </row>
    <row r="39" spans="1:19" ht="157.5">
      <c r="A39" s="223">
        <v>3</v>
      </c>
      <c r="B39" s="54">
        <v>2</v>
      </c>
      <c r="C39" s="54">
        <v>1</v>
      </c>
      <c r="D39" s="54">
        <v>6</v>
      </c>
      <c r="E39" s="223" t="s">
        <v>3355</v>
      </c>
      <c r="F39" s="223" t="s">
        <v>1406</v>
      </c>
      <c r="G39" s="223" t="s">
        <v>1403</v>
      </c>
      <c r="H39" s="223" t="s">
        <v>1393</v>
      </c>
      <c r="I39" s="223" t="s">
        <v>3338</v>
      </c>
      <c r="J39" s="223" t="s">
        <v>1404</v>
      </c>
      <c r="K39" s="255" t="s">
        <v>1336</v>
      </c>
      <c r="L39" s="223" t="s">
        <v>3356</v>
      </c>
      <c r="M39" s="223"/>
      <c r="N39" s="223" t="s">
        <v>3326</v>
      </c>
      <c r="O39" s="225"/>
      <c r="P39" s="225">
        <v>56090</v>
      </c>
      <c r="Q39" s="225"/>
      <c r="R39" s="225">
        <v>50190</v>
      </c>
      <c r="S39" s="223" t="s">
        <v>3460</v>
      </c>
    </row>
    <row r="40" spans="1:19" ht="220.5">
      <c r="A40" s="223">
        <v>35</v>
      </c>
      <c r="B40" s="223">
        <v>1</v>
      </c>
      <c r="C40" s="223">
        <v>1</v>
      </c>
      <c r="D40" s="223">
        <v>6</v>
      </c>
      <c r="E40" s="54" t="s">
        <v>3357</v>
      </c>
      <c r="F40" s="223" t="s">
        <v>1396</v>
      </c>
      <c r="G40" s="223" t="s">
        <v>1397</v>
      </c>
      <c r="H40" s="223" t="s">
        <v>1398</v>
      </c>
      <c r="I40" s="223" t="s">
        <v>3358</v>
      </c>
      <c r="J40" s="223" t="s">
        <v>1400</v>
      </c>
      <c r="K40" s="255" t="s">
        <v>1365</v>
      </c>
      <c r="L40" s="223" t="s">
        <v>1401</v>
      </c>
      <c r="M40" s="223"/>
      <c r="N40" s="223" t="s">
        <v>1338</v>
      </c>
      <c r="O40" s="225"/>
      <c r="P40" s="225">
        <v>71700</v>
      </c>
      <c r="Q40" s="225"/>
      <c r="R40" s="225">
        <v>70200</v>
      </c>
      <c r="S40" s="223" t="s">
        <v>2096</v>
      </c>
    </row>
    <row r="41" spans="1:19" ht="126">
      <c r="A41" s="223">
        <v>36</v>
      </c>
      <c r="B41" s="223">
        <v>6</v>
      </c>
      <c r="C41" s="223">
        <v>5</v>
      </c>
      <c r="D41" s="223">
        <v>11</v>
      </c>
      <c r="E41" s="223" t="s">
        <v>1420</v>
      </c>
      <c r="F41" s="223" t="s">
        <v>1421</v>
      </c>
      <c r="G41" s="223" t="s">
        <v>1422</v>
      </c>
      <c r="H41" s="223" t="s">
        <v>1393</v>
      </c>
      <c r="I41" s="223" t="s">
        <v>3338</v>
      </c>
      <c r="J41" s="223" t="s">
        <v>1423</v>
      </c>
      <c r="K41" s="255" t="s">
        <v>1336</v>
      </c>
      <c r="L41" s="223" t="s">
        <v>3359</v>
      </c>
      <c r="M41" s="223"/>
      <c r="N41" s="223" t="s">
        <v>1425</v>
      </c>
      <c r="O41" s="225"/>
      <c r="P41" s="225">
        <v>47378.400000000001</v>
      </c>
      <c r="Q41" s="225"/>
      <c r="R41" s="225">
        <v>47378.400000000001</v>
      </c>
      <c r="S41" s="223" t="s">
        <v>2093</v>
      </c>
    </row>
    <row r="42" spans="1:19" ht="126">
      <c r="A42" s="223">
        <v>37</v>
      </c>
      <c r="B42" s="223">
        <v>6</v>
      </c>
      <c r="C42" s="223">
        <v>5</v>
      </c>
      <c r="D42" s="223">
        <v>11</v>
      </c>
      <c r="E42" s="223" t="s">
        <v>1426</v>
      </c>
      <c r="F42" s="223" t="s">
        <v>1427</v>
      </c>
      <c r="G42" s="223" t="s">
        <v>1428</v>
      </c>
      <c r="H42" s="223" t="s">
        <v>1381</v>
      </c>
      <c r="I42" s="223" t="s">
        <v>3338</v>
      </c>
      <c r="J42" s="223" t="s">
        <v>3360</v>
      </c>
      <c r="K42" s="255" t="s">
        <v>1365</v>
      </c>
      <c r="L42" s="223" t="s">
        <v>3361</v>
      </c>
      <c r="M42" s="223"/>
      <c r="N42" s="223" t="s">
        <v>1425</v>
      </c>
      <c r="O42" s="225"/>
      <c r="P42" s="225">
        <v>25820</v>
      </c>
      <c r="Q42" s="225"/>
      <c r="R42" s="225">
        <v>25820</v>
      </c>
      <c r="S42" s="223" t="s">
        <v>2093</v>
      </c>
    </row>
    <row r="43" spans="1:19" ht="126">
      <c r="A43" s="223">
        <v>38</v>
      </c>
      <c r="B43" s="223">
        <v>6</v>
      </c>
      <c r="C43" s="223">
        <v>5</v>
      </c>
      <c r="D43" s="223">
        <v>11</v>
      </c>
      <c r="E43" s="223" t="s">
        <v>3362</v>
      </c>
      <c r="F43" s="223" t="s">
        <v>1432</v>
      </c>
      <c r="G43" s="223" t="s">
        <v>1433</v>
      </c>
      <c r="H43" s="223" t="s">
        <v>1393</v>
      </c>
      <c r="I43" s="223" t="s">
        <v>3338</v>
      </c>
      <c r="J43" s="223" t="s">
        <v>3363</v>
      </c>
      <c r="K43" s="255" t="s">
        <v>1336</v>
      </c>
      <c r="L43" s="223" t="s">
        <v>3364</v>
      </c>
      <c r="M43" s="223"/>
      <c r="N43" s="223" t="s">
        <v>1425</v>
      </c>
      <c r="O43" s="225"/>
      <c r="P43" s="225">
        <v>17400</v>
      </c>
      <c r="Q43" s="225"/>
      <c r="R43" s="225">
        <v>17400</v>
      </c>
      <c r="S43" s="223" t="s">
        <v>2093</v>
      </c>
    </row>
    <row r="44" spans="1:19" ht="180">
      <c r="A44" s="223">
        <v>39</v>
      </c>
      <c r="B44" s="54">
        <v>1</v>
      </c>
      <c r="C44" s="54">
        <v>1</v>
      </c>
      <c r="D44" s="54">
        <v>6</v>
      </c>
      <c r="E44" s="54" t="s">
        <v>3387</v>
      </c>
      <c r="F44" s="54" t="s">
        <v>3388</v>
      </c>
      <c r="G44" s="223" t="s">
        <v>3389</v>
      </c>
      <c r="H44" s="223" t="s">
        <v>1393</v>
      </c>
      <c r="I44" s="223" t="s">
        <v>3338</v>
      </c>
      <c r="J44" s="223" t="s">
        <v>3365</v>
      </c>
      <c r="K44" s="255" t="s">
        <v>1336</v>
      </c>
      <c r="L44" s="223" t="s">
        <v>3366</v>
      </c>
      <c r="M44" s="223"/>
      <c r="N44" s="223" t="s">
        <v>1338</v>
      </c>
      <c r="O44" s="225"/>
      <c r="P44" s="225">
        <v>12725</v>
      </c>
      <c r="Q44" s="225"/>
      <c r="R44" s="225">
        <v>11225</v>
      </c>
      <c r="S44" s="223" t="s">
        <v>2092</v>
      </c>
    </row>
    <row r="45" spans="1:19" ht="204.75">
      <c r="A45" s="223">
        <v>40</v>
      </c>
      <c r="B45" s="54">
        <v>1</v>
      </c>
      <c r="C45" s="54">
        <v>1</v>
      </c>
      <c r="D45" s="54">
        <v>6</v>
      </c>
      <c r="E45" s="54" t="s">
        <v>3367</v>
      </c>
      <c r="F45" s="54" t="s">
        <v>3368</v>
      </c>
      <c r="G45" s="223" t="s">
        <v>3390</v>
      </c>
      <c r="H45" s="223" t="s">
        <v>1393</v>
      </c>
      <c r="I45" s="223" t="s">
        <v>3338</v>
      </c>
      <c r="J45" s="223" t="s">
        <v>3369</v>
      </c>
      <c r="K45" s="255" t="s">
        <v>1336</v>
      </c>
      <c r="L45" s="223" t="s">
        <v>3370</v>
      </c>
      <c r="M45" s="223"/>
      <c r="N45" s="223" t="s">
        <v>1425</v>
      </c>
      <c r="O45" s="225"/>
      <c r="P45" s="225">
        <v>32100</v>
      </c>
      <c r="Q45" s="225"/>
      <c r="R45" s="225">
        <v>32100</v>
      </c>
      <c r="S45" s="223" t="s">
        <v>2091</v>
      </c>
    </row>
    <row r="46" spans="1:19" ht="254.25" customHeight="1">
      <c r="A46" s="223">
        <v>41</v>
      </c>
      <c r="B46" s="54">
        <v>3</v>
      </c>
      <c r="C46" s="54" t="s">
        <v>3371</v>
      </c>
      <c r="D46" s="54">
        <v>13</v>
      </c>
      <c r="E46" s="54" t="s">
        <v>3391</v>
      </c>
      <c r="F46" s="54" t="s">
        <v>3372</v>
      </c>
      <c r="G46" s="223" t="s">
        <v>3392</v>
      </c>
      <c r="H46" s="223" t="s">
        <v>3373</v>
      </c>
      <c r="I46" s="223" t="s">
        <v>3374</v>
      </c>
      <c r="J46" s="223" t="s">
        <v>3375</v>
      </c>
      <c r="K46" s="255" t="s">
        <v>3350</v>
      </c>
      <c r="L46" s="223" t="s">
        <v>3376</v>
      </c>
      <c r="M46" s="223"/>
      <c r="N46" s="223" t="s">
        <v>1425</v>
      </c>
      <c r="O46" s="225"/>
      <c r="P46" s="225">
        <v>26500</v>
      </c>
      <c r="Q46" s="225"/>
      <c r="R46" s="225">
        <v>23500</v>
      </c>
      <c r="S46" s="223" t="s">
        <v>3461</v>
      </c>
    </row>
    <row r="48" spans="1:19" ht="15.75">
      <c r="G48" s="21"/>
      <c r="O48" s="383"/>
      <c r="P48" s="386" t="s">
        <v>419</v>
      </c>
      <c r="Q48" s="386"/>
      <c r="R48" s="386"/>
    </row>
    <row r="49" spans="7:18">
      <c r="G49" s="22"/>
      <c r="O49" s="384"/>
      <c r="P49" s="386" t="s">
        <v>123</v>
      </c>
      <c r="Q49" s="386" t="s">
        <v>1</v>
      </c>
      <c r="R49" s="386"/>
    </row>
    <row r="50" spans="7:18">
      <c r="G50" s="22"/>
      <c r="O50" s="385"/>
      <c r="P50" s="386"/>
      <c r="Q50" s="23">
        <v>2022</v>
      </c>
      <c r="R50" s="23">
        <v>2023</v>
      </c>
    </row>
    <row r="51" spans="7:18" ht="15.75">
      <c r="O51" s="162" t="s">
        <v>3462</v>
      </c>
      <c r="P51" s="4">
        <v>41</v>
      </c>
      <c r="Q51" s="271">
        <f>Q6+Q7+Q8+Q9+Q10+Q11+Q12+Q14+Q16+Q17++Q18+Q21+Q22+Q23+Q24+Q25+Q20+Q19+Q15+Q13</f>
        <v>818703.5</v>
      </c>
      <c r="R51" s="163">
        <f>R46+R45+R44+R43+R42+R41+R40+R39+R38+R37+R36+R35+R34+R33+R32+R31+R30+R29+R28+R27+R26</f>
        <v>932730.17</v>
      </c>
    </row>
  </sheetData>
  <mergeCells count="19">
    <mergeCell ref="L2:S2"/>
    <mergeCell ref="A3:A4"/>
    <mergeCell ref="B3:B4"/>
    <mergeCell ref="C3:C4"/>
    <mergeCell ref="D3:D4"/>
    <mergeCell ref="E3:E4"/>
    <mergeCell ref="F3:F4"/>
    <mergeCell ref="G3:G4"/>
    <mergeCell ref="H3:H4"/>
    <mergeCell ref="I3:K3"/>
    <mergeCell ref="S3:S4"/>
    <mergeCell ref="O48:O50"/>
    <mergeCell ref="P48:R48"/>
    <mergeCell ref="P49:P50"/>
    <mergeCell ref="Q49:R49"/>
    <mergeCell ref="L3:L4"/>
    <mergeCell ref="M3:N3"/>
    <mergeCell ref="O3:P3"/>
    <mergeCell ref="Q3:R3"/>
  </mergeCells>
  <pageMargins left="0.70866141732283472" right="0.70866141732283472" top="0.35433070866141736" bottom="0.19685039370078741" header="0.31496062992125984" footer="0.31496062992125984"/>
  <pageSetup paperSize="9" scale="3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30"/>
  <sheetViews>
    <sheetView topLeftCell="A25" zoomScale="64" zoomScaleNormal="64" workbookViewId="0">
      <selection activeCell="G58" sqref="G58"/>
    </sheetView>
  </sheetViews>
  <sheetFormatPr defaultColWidth="9.140625" defaultRowHeight="15"/>
  <cols>
    <col min="1" max="1" width="5.28515625" style="10" customWidth="1"/>
    <col min="5" max="5" width="18.28515625" customWidth="1"/>
    <col min="6" max="6" width="54.42578125" customWidth="1"/>
    <col min="7" max="7" width="56.28515625" customWidth="1"/>
    <col min="8" max="8" width="22.5703125" customWidth="1"/>
    <col min="9" max="9" width="20.28515625" customWidth="1"/>
    <col min="10" max="10" width="11.85546875" customWidth="1"/>
    <col min="11" max="11" width="14.42578125" customWidth="1"/>
    <col min="12" max="12" width="25.140625" customWidth="1"/>
    <col min="15" max="15" width="16.28515625" customWidth="1"/>
    <col min="16" max="16" width="15.85546875" customWidth="1"/>
    <col min="17" max="17" width="12.5703125" customWidth="1"/>
    <col min="18" max="18" width="14.42578125" bestFit="1" customWidth="1"/>
    <col min="19" max="19" width="18.28515625" customWidth="1"/>
  </cols>
  <sheetData>
    <row r="1" spans="1:19" ht="18.75">
      <c r="A1" s="44" t="s">
        <v>3588</v>
      </c>
      <c r="E1" s="13"/>
      <c r="F1" s="13"/>
      <c r="L1" s="10"/>
      <c r="O1" s="6"/>
      <c r="P1" s="11"/>
      <c r="Q1" s="6"/>
      <c r="R1" s="6"/>
    </row>
    <row r="2" spans="1:19">
      <c r="A2" s="12"/>
      <c r="E2" s="13"/>
      <c r="F2" s="13"/>
      <c r="L2" s="410"/>
      <c r="M2" s="410"/>
      <c r="N2" s="410"/>
      <c r="O2" s="410"/>
      <c r="P2" s="410"/>
      <c r="Q2" s="410"/>
      <c r="R2" s="410"/>
      <c r="S2" s="410"/>
    </row>
    <row r="3" spans="1:19" ht="45.75" customHeight="1">
      <c r="A3" s="411" t="s">
        <v>20</v>
      </c>
      <c r="B3" s="413" t="s">
        <v>21</v>
      </c>
      <c r="C3" s="413" t="s">
        <v>22</v>
      </c>
      <c r="D3" s="413" t="s">
        <v>23</v>
      </c>
      <c r="E3" s="415" t="s">
        <v>24</v>
      </c>
      <c r="F3" s="415" t="s">
        <v>25</v>
      </c>
      <c r="G3" s="411" t="s">
        <v>26</v>
      </c>
      <c r="H3" s="413" t="s">
        <v>27</v>
      </c>
      <c r="I3" s="417" t="s">
        <v>28</v>
      </c>
      <c r="J3" s="417"/>
      <c r="K3" s="417"/>
      <c r="L3" s="411" t="s">
        <v>29</v>
      </c>
      <c r="M3" s="418" t="s">
        <v>30</v>
      </c>
      <c r="N3" s="419"/>
      <c r="O3" s="420" t="s">
        <v>31</v>
      </c>
      <c r="P3" s="420"/>
      <c r="Q3" s="420" t="s">
        <v>32</v>
      </c>
      <c r="R3" s="420"/>
      <c r="S3" s="411" t="s">
        <v>33</v>
      </c>
    </row>
    <row r="4" spans="1:19">
      <c r="A4" s="412"/>
      <c r="B4" s="414"/>
      <c r="C4" s="414"/>
      <c r="D4" s="414"/>
      <c r="E4" s="416"/>
      <c r="F4" s="416"/>
      <c r="G4" s="412"/>
      <c r="H4" s="414"/>
      <c r="I4" s="14" t="s">
        <v>34</v>
      </c>
      <c r="J4" s="14" t="s">
        <v>35</v>
      </c>
      <c r="K4" s="14" t="s">
        <v>36</v>
      </c>
      <c r="L4" s="412"/>
      <c r="M4" s="15">
        <v>2022</v>
      </c>
      <c r="N4" s="15">
        <v>2023</v>
      </c>
      <c r="O4" s="16">
        <v>2022</v>
      </c>
      <c r="P4" s="16">
        <v>2023</v>
      </c>
      <c r="Q4" s="16">
        <v>2022</v>
      </c>
      <c r="R4" s="16">
        <v>2023</v>
      </c>
      <c r="S4" s="412"/>
    </row>
    <row r="5" spans="1:19">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0" customFormat="1" ht="156.75" customHeight="1">
      <c r="A6" s="54">
        <v>1</v>
      </c>
      <c r="B6" s="119">
        <v>6</v>
      </c>
      <c r="C6" s="119">
        <v>5</v>
      </c>
      <c r="D6" s="119">
        <v>4</v>
      </c>
      <c r="E6" s="119" t="s">
        <v>1444</v>
      </c>
      <c r="F6" s="119" t="s">
        <v>1445</v>
      </c>
      <c r="G6" s="119" t="s">
        <v>1446</v>
      </c>
      <c r="H6" s="119" t="s">
        <v>1447</v>
      </c>
      <c r="I6" s="119" t="s">
        <v>1448</v>
      </c>
      <c r="J6" s="212" t="s">
        <v>1449</v>
      </c>
      <c r="K6" s="119" t="s">
        <v>1450</v>
      </c>
      <c r="L6" s="119" t="s">
        <v>1451</v>
      </c>
      <c r="M6" s="119" t="s">
        <v>128</v>
      </c>
      <c r="N6" s="119"/>
      <c r="O6" s="119">
        <v>46729.1</v>
      </c>
      <c r="P6" s="119"/>
      <c r="Q6" s="256">
        <v>46729.1</v>
      </c>
      <c r="R6" s="119"/>
      <c r="S6" s="119" t="s">
        <v>1452</v>
      </c>
    </row>
    <row r="7" spans="1:19" s="20" customFormat="1" ht="75">
      <c r="A7" s="67">
        <v>2</v>
      </c>
      <c r="B7" s="212">
        <v>1</v>
      </c>
      <c r="C7" s="212">
        <v>1</v>
      </c>
      <c r="D7" s="212">
        <v>6</v>
      </c>
      <c r="E7" s="212" t="s">
        <v>1453</v>
      </c>
      <c r="F7" s="212" t="s">
        <v>1454</v>
      </c>
      <c r="G7" s="212" t="s">
        <v>1455</v>
      </c>
      <c r="H7" s="212" t="s">
        <v>1456</v>
      </c>
      <c r="I7" s="212" t="s">
        <v>1457</v>
      </c>
      <c r="J7" s="212" t="s">
        <v>1458</v>
      </c>
      <c r="K7" s="212" t="s">
        <v>1459</v>
      </c>
      <c r="L7" s="212" t="s">
        <v>1460</v>
      </c>
      <c r="M7" s="212" t="s">
        <v>63</v>
      </c>
      <c r="N7" s="212"/>
      <c r="O7" s="119">
        <v>19739.88</v>
      </c>
      <c r="P7" s="212"/>
      <c r="Q7" s="256">
        <v>13299.88</v>
      </c>
      <c r="R7" s="212"/>
      <c r="S7" s="212" t="s">
        <v>1461</v>
      </c>
    </row>
    <row r="8" spans="1:19" ht="135">
      <c r="A8" s="67">
        <v>3</v>
      </c>
      <c r="B8" s="212" t="s">
        <v>534</v>
      </c>
      <c r="C8" s="212" t="s">
        <v>534</v>
      </c>
      <c r="D8" s="212" t="s">
        <v>1462</v>
      </c>
      <c r="E8" s="212" t="s">
        <v>1463</v>
      </c>
      <c r="F8" s="212" t="s">
        <v>1464</v>
      </c>
      <c r="G8" s="212" t="s">
        <v>1465</v>
      </c>
      <c r="H8" s="212" t="s">
        <v>1466</v>
      </c>
      <c r="I8" s="212" t="s">
        <v>1467</v>
      </c>
      <c r="J8" s="212" t="s">
        <v>992</v>
      </c>
      <c r="K8" s="212" t="s">
        <v>1459</v>
      </c>
      <c r="L8" s="212" t="s">
        <v>1468</v>
      </c>
      <c r="M8" s="212" t="s">
        <v>1469</v>
      </c>
      <c r="N8" s="212"/>
      <c r="O8" s="119">
        <v>106342.26</v>
      </c>
      <c r="P8" s="212"/>
      <c r="Q8" s="256">
        <v>95448.41</v>
      </c>
      <c r="R8" s="212"/>
      <c r="S8" s="212" t="s">
        <v>1470</v>
      </c>
    </row>
    <row r="9" spans="1:19" ht="117.75" customHeight="1">
      <c r="A9" s="67">
        <v>4</v>
      </c>
      <c r="B9" s="212" t="s">
        <v>534</v>
      </c>
      <c r="C9" s="212" t="s">
        <v>534</v>
      </c>
      <c r="D9" s="212" t="s">
        <v>1462</v>
      </c>
      <c r="E9" s="212" t="s">
        <v>1471</v>
      </c>
      <c r="F9" s="212" t="s">
        <v>1472</v>
      </c>
      <c r="G9" s="212" t="s">
        <v>1473</v>
      </c>
      <c r="H9" s="212" t="s">
        <v>1474</v>
      </c>
      <c r="I9" s="212" t="s">
        <v>1448</v>
      </c>
      <c r="J9" s="212" t="s">
        <v>1475</v>
      </c>
      <c r="K9" s="212" t="s">
        <v>1459</v>
      </c>
      <c r="L9" s="212" t="s">
        <v>1476</v>
      </c>
      <c r="M9" s="212" t="s">
        <v>63</v>
      </c>
      <c r="N9" s="212"/>
      <c r="O9" s="212" t="s">
        <v>1477</v>
      </c>
      <c r="P9" s="212"/>
      <c r="Q9" s="256">
        <v>23310</v>
      </c>
      <c r="R9" s="212"/>
      <c r="S9" s="212" t="s">
        <v>1478</v>
      </c>
    </row>
    <row r="10" spans="1:19" ht="60">
      <c r="A10" s="67">
        <v>5</v>
      </c>
      <c r="B10" s="212" t="s">
        <v>563</v>
      </c>
      <c r="C10" s="212" t="s">
        <v>534</v>
      </c>
      <c r="D10" s="212" t="s">
        <v>1462</v>
      </c>
      <c r="E10" s="212" t="s">
        <v>1479</v>
      </c>
      <c r="F10" s="212" t="s">
        <v>1480</v>
      </c>
      <c r="G10" s="212" t="s">
        <v>1481</v>
      </c>
      <c r="H10" s="212" t="s">
        <v>324</v>
      </c>
      <c r="I10" s="212" t="s">
        <v>1482</v>
      </c>
      <c r="J10" s="212" t="s">
        <v>1483</v>
      </c>
      <c r="K10" s="212" t="s">
        <v>1459</v>
      </c>
      <c r="L10" s="212" t="s">
        <v>1484</v>
      </c>
      <c r="M10" s="212" t="s">
        <v>63</v>
      </c>
      <c r="N10" s="212"/>
      <c r="O10" s="212" t="s">
        <v>1485</v>
      </c>
      <c r="P10" s="212"/>
      <c r="Q10" s="256">
        <v>11284</v>
      </c>
      <c r="R10" s="212"/>
      <c r="S10" s="212" t="s">
        <v>1461</v>
      </c>
    </row>
    <row r="11" spans="1:19" ht="120">
      <c r="A11" s="67">
        <v>6</v>
      </c>
      <c r="B11" s="212" t="s">
        <v>1462</v>
      </c>
      <c r="C11" s="212" t="s">
        <v>534</v>
      </c>
      <c r="D11" s="212" t="s">
        <v>1462</v>
      </c>
      <c r="E11" s="212" t="s">
        <v>1486</v>
      </c>
      <c r="F11" s="212" t="s">
        <v>1487</v>
      </c>
      <c r="G11" s="212" t="s">
        <v>1488</v>
      </c>
      <c r="H11" s="212" t="s">
        <v>324</v>
      </c>
      <c r="I11" s="212" t="s">
        <v>1482</v>
      </c>
      <c r="J11" s="212" t="s">
        <v>1489</v>
      </c>
      <c r="K11" s="212" t="s">
        <v>1459</v>
      </c>
      <c r="L11" s="212" t="s">
        <v>1490</v>
      </c>
      <c r="M11" s="212" t="s">
        <v>63</v>
      </c>
      <c r="N11" s="212"/>
      <c r="O11" s="212" t="s">
        <v>1491</v>
      </c>
      <c r="P11" s="212"/>
      <c r="Q11" s="257">
        <v>99080</v>
      </c>
      <c r="R11" s="212"/>
      <c r="S11" s="212" t="s">
        <v>1492</v>
      </c>
    </row>
    <row r="12" spans="1:19" ht="135">
      <c r="A12" s="67">
        <v>7</v>
      </c>
      <c r="B12" s="212" t="s">
        <v>534</v>
      </c>
      <c r="C12" s="212" t="s">
        <v>534</v>
      </c>
      <c r="D12" s="212" t="s">
        <v>1493</v>
      </c>
      <c r="E12" s="212" t="s">
        <v>1494</v>
      </c>
      <c r="F12" s="212" t="s">
        <v>1495</v>
      </c>
      <c r="G12" s="212" t="s">
        <v>1496</v>
      </c>
      <c r="H12" s="212" t="s">
        <v>324</v>
      </c>
      <c r="I12" s="212" t="s">
        <v>1482</v>
      </c>
      <c r="J12" s="212" t="s">
        <v>1497</v>
      </c>
      <c r="K12" s="212" t="s">
        <v>1459</v>
      </c>
      <c r="L12" s="212" t="s">
        <v>1498</v>
      </c>
      <c r="M12" s="212" t="s">
        <v>63</v>
      </c>
      <c r="N12" s="212"/>
      <c r="O12" s="212" t="s">
        <v>1499</v>
      </c>
      <c r="P12" s="212"/>
      <c r="Q12" s="256">
        <v>74089.89</v>
      </c>
      <c r="R12" s="212"/>
      <c r="S12" s="212" t="s">
        <v>1470</v>
      </c>
    </row>
    <row r="13" spans="1:19" ht="120">
      <c r="A13" s="67">
        <v>8</v>
      </c>
      <c r="B13" s="212" t="s">
        <v>534</v>
      </c>
      <c r="C13" s="212" t="s">
        <v>534</v>
      </c>
      <c r="D13" s="212" t="s">
        <v>1500</v>
      </c>
      <c r="E13" s="212" t="s">
        <v>1501</v>
      </c>
      <c r="F13" s="212" t="s">
        <v>1502</v>
      </c>
      <c r="G13" s="212" t="s">
        <v>1503</v>
      </c>
      <c r="H13" s="212" t="s">
        <v>1447</v>
      </c>
      <c r="I13" s="212" t="s">
        <v>1448</v>
      </c>
      <c r="J13" s="212" t="s">
        <v>1504</v>
      </c>
      <c r="K13" s="212" t="s">
        <v>1459</v>
      </c>
      <c r="L13" s="212" t="s">
        <v>1505</v>
      </c>
      <c r="M13" s="212" t="s">
        <v>206</v>
      </c>
      <c r="N13" s="212"/>
      <c r="O13" s="212" t="s">
        <v>1506</v>
      </c>
      <c r="P13" s="212"/>
      <c r="Q13" s="256">
        <v>30508</v>
      </c>
      <c r="R13" s="212"/>
      <c r="S13" s="212" t="s">
        <v>1507</v>
      </c>
    </row>
    <row r="14" spans="1:19" ht="60">
      <c r="A14" s="67">
        <v>9</v>
      </c>
      <c r="B14" s="212" t="s">
        <v>1462</v>
      </c>
      <c r="C14" s="212" t="s">
        <v>534</v>
      </c>
      <c r="D14" s="212" t="s">
        <v>1500</v>
      </c>
      <c r="E14" s="212" t="s">
        <v>1508</v>
      </c>
      <c r="F14" s="212" t="s">
        <v>1509</v>
      </c>
      <c r="G14" s="212" t="s">
        <v>1510</v>
      </c>
      <c r="H14" s="212" t="s">
        <v>1456</v>
      </c>
      <c r="I14" s="212" t="s">
        <v>1457</v>
      </c>
      <c r="J14" s="212" t="s">
        <v>1511</v>
      </c>
      <c r="K14" s="212" t="s">
        <v>1512</v>
      </c>
      <c r="L14" s="212" t="s">
        <v>1513</v>
      </c>
      <c r="M14" s="212" t="s">
        <v>1514</v>
      </c>
      <c r="N14" s="212"/>
      <c r="O14" s="212" t="s">
        <v>1515</v>
      </c>
      <c r="P14" s="212"/>
      <c r="Q14" s="256">
        <v>50000</v>
      </c>
      <c r="R14" s="212"/>
      <c r="S14" s="212" t="s">
        <v>1516</v>
      </c>
    </row>
    <row r="15" spans="1:19" ht="75" customHeight="1">
      <c r="A15" s="67">
        <v>10</v>
      </c>
      <c r="B15" s="212" t="s">
        <v>1462</v>
      </c>
      <c r="C15" s="212" t="s">
        <v>534</v>
      </c>
      <c r="D15" s="212" t="s">
        <v>1500</v>
      </c>
      <c r="E15" s="212" t="s">
        <v>1517</v>
      </c>
      <c r="F15" s="212" t="s">
        <v>1518</v>
      </c>
      <c r="G15" s="212" t="s">
        <v>1519</v>
      </c>
      <c r="H15" s="212" t="s">
        <v>1456</v>
      </c>
      <c r="I15" s="212" t="s">
        <v>1457</v>
      </c>
      <c r="J15" s="212" t="s">
        <v>1520</v>
      </c>
      <c r="K15" s="212" t="s">
        <v>1521</v>
      </c>
      <c r="L15" s="212" t="s">
        <v>1522</v>
      </c>
      <c r="M15" s="212"/>
      <c r="N15" s="212"/>
      <c r="O15" s="212" t="s">
        <v>1523</v>
      </c>
      <c r="P15" s="212"/>
      <c r="Q15" s="256">
        <v>45480.73</v>
      </c>
      <c r="R15" s="212"/>
      <c r="S15" s="212" t="s">
        <v>1470</v>
      </c>
    </row>
    <row r="16" spans="1:19" ht="105">
      <c r="A16" s="67">
        <v>11</v>
      </c>
      <c r="B16" s="212" t="s">
        <v>1462</v>
      </c>
      <c r="C16" s="212" t="s">
        <v>534</v>
      </c>
      <c r="D16" s="212" t="s">
        <v>1500</v>
      </c>
      <c r="E16" s="212" t="s">
        <v>1524</v>
      </c>
      <c r="F16" s="212" t="s">
        <v>1525</v>
      </c>
      <c r="G16" s="212" t="s">
        <v>1526</v>
      </c>
      <c r="H16" s="212" t="s">
        <v>1527</v>
      </c>
      <c r="I16" s="212" t="s">
        <v>1528</v>
      </c>
      <c r="J16" s="212" t="s">
        <v>1529</v>
      </c>
      <c r="K16" s="212" t="s">
        <v>1530</v>
      </c>
      <c r="L16" s="212" t="s">
        <v>1531</v>
      </c>
      <c r="M16" s="212"/>
      <c r="N16" s="212"/>
      <c r="O16" s="212" t="s">
        <v>1532</v>
      </c>
      <c r="P16" s="212"/>
      <c r="Q16" s="256">
        <v>72167.78</v>
      </c>
      <c r="R16" s="212"/>
      <c r="S16" s="212" t="s">
        <v>1470</v>
      </c>
    </row>
    <row r="17" spans="1:19" ht="120">
      <c r="A17" s="67" t="s">
        <v>611</v>
      </c>
      <c r="B17" s="212" t="s">
        <v>1462</v>
      </c>
      <c r="C17" s="212" t="s">
        <v>2189</v>
      </c>
      <c r="D17" s="212" t="s">
        <v>2633</v>
      </c>
      <c r="E17" s="51" t="s">
        <v>2634</v>
      </c>
      <c r="F17" s="212" t="s">
        <v>3536</v>
      </c>
      <c r="G17" s="119" t="s">
        <v>2635</v>
      </c>
      <c r="H17" s="119" t="s">
        <v>1447</v>
      </c>
      <c r="I17" s="119" t="s">
        <v>1448</v>
      </c>
      <c r="J17" s="212" t="s">
        <v>2636</v>
      </c>
      <c r="K17" s="119" t="s">
        <v>1450</v>
      </c>
      <c r="L17" s="119" t="s">
        <v>2637</v>
      </c>
      <c r="M17" s="226"/>
      <c r="N17" s="119" t="s">
        <v>128</v>
      </c>
      <c r="O17" s="242"/>
      <c r="P17" s="183">
        <v>50000</v>
      </c>
      <c r="Q17" s="242"/>
      <c r="R17" s="183">
        <v>50000</v>
      </c>
      <c r="S17" s="51" t="s">
        <v>2638</v>
      </c>
    </row>
    <row r="18" spans="1:19" ht="255">
      <c r="A18" s="67" t="s">
        <v>1500</v>
      </c>
      <c r="B18" s="212" t="s">
        <v>534</v>
      </c>
      <c r="C18" s="212" t="s">
        <v>2189</v>
      </c>
      <c r="D18" s="212" t="s">
        <v>2633</v>
      </c>
      <c r="E18" s="51" t="s">
        <v>2639</v>
      </c>
      <c r="F18" s="212" t="s">
        <v>2640</v>
      </c>
      <c r="G18" s="212" t="s">
        <v>2641</v>
      </c>
      <c r="H18" s="212" t="s">
        <v>324</v>
      </c>
      <c r="I18" s="212" t="s">
        <v>1482</v>
      </c>
      <c r="J18" s="212" t="s">
        <v>2386</v>
      </c>
      <c r="K18" s="212" t="s">
        <v>1459</v>
      </c>
      <c r="L18" s="212" t="s">
        <v>2642</v>
      </c>
      <c r="M18" s="212"/>
      <c r="N18" s="212" t="s">
        <v>63</v>
      </c>
      <c r="O18" s="212"/>
      <c r="P18" s="183">
        <v>96940</v>
      </c>
      <c r="Q18" s="256"/>
      <c r="R18" s="183">
        <v>96940</v>
      </c>
      <c r="S18" s="212" t="s">
        <v>1492</v>
      </c>
    </row>
    <row r="19" spans="1:19" ht="96.75" customHeight="1">
      <c r="A19" s="67" t="s">
        <v>2643</v>
      </c>
      <c r="B19" s="212" t="s">
        <v>548</v>
      </c>
      <c r="C19" s="212" t="s">
        <v>534</v>
      </c>
      <c r="D19" s="212" t="s">
        <v>1462</v>
      </c>
      <c r="E19" s="212" t="s">
        <v>2644</v>
      </c>
      <c r="F19" s="212" t="s">
        <v>3537</v>
      </c>
      <c r="G19" s="212" t="s">
        <v>2645</v>
      </c>
      <c r="H19" s="119" t="s">
        <v>1447</v>
      </c>
      <c r="I19" s="119" t="s">
        <v>1448</v>
      </c>
      <c r="J19" s="212" t="s">
        <v>1087</v>
      </c>
      <c r="K19" s="119" t="s">
        <v>1450</v>
      </c>
      <c r="L19" s="212" t="s">
        <v>2646</v>
      </c>
      <c r="M19" s="212"/>
      <c r="N19" s="212" t="s">
        <v>2647</v>
      </c>
      <c r="O19" s="212"/>
      <c r="P19" s="67" t="s">
        <v>2648</v>
      </c>
      <c r="Q19" s="243"/>
      <c r="R19" s="183">
        <v>15463.8</v>
      </c>
      <c r="S19" s="212" t="s">
        <v>2649</v>
      </c>
    </row>
    <row r="20" spans="1:19" ht="90">
      <c r="A20" s="67" t="s">
        <v>2650</v>
      </c>
      <c r="B20" s="212" t="s">
        <v>534</v>
      </c>
      <c r="C20" s="212" t="s">
        <v>534</v>
      </c>
      <c r="D20" s="212" t="s">
        <v>1462</v>
      </c>
      <c r="E20" s="212" t="s">
        <v>1453</v>
      </c>
      <c r="F20" s="212" t="s">
        <v>1454</v>
      </c>
      <c r="G20" s="212" t="s">
        <v>1455</v>
      </c>
      <c r="H20" s="212" t="s">
        <v>1456</v>
      </c>
      <c r="I20" s="212" t="s">
        <v>1457</v>
      </c>
      <c r="J20" s="212" t="s">
        <v>1458</v>
      </c>
      <c r="K20" s="212" t="s">
        <v>1459</v>
      </c>
      <c r="L20" s="212" t="s">
        <v>2651</v>
      </c>
      <c r="M20" s="212"/>
      <c r="N20" s="212" t="s">
        <v>63</v>
      </c>
      <c r="O20" s="212"/>
      <c r="P20" s="67" t="s">
        <v>2652</v>
      </c>
      <c r="Q20" s="243"/>
      <c r="R20" s="183">
        <v>14712</v>
      </c>
      <c r="S20" s="212" t="s">
        <v>2649</v>
      </c>
    </row>
    <row r="21" spans="1:19" ht="165">
      <c r="A21" s="67" t="s">
        <v>632</v>
      </c>
      <c r="B21" s="212" t="s">
        <v>534</v>
      </c>
      <c r="C21" s="212" t="s">
        <v>534</v>
      </c>
      <c r="D21" s="212" t="s">
        <v>1462</v>
      </c>
      <c r="E21" s="212" t="s">
        <v>2653</v>
      </c>
      <c r="F21" s="212" t="s">
        <v>3538</v>
      </c>
      <c r="G21" s="212" t="s">
        <v>3539</v>
      </c>
      <c r="H21" s="212" t="s">
        <v>324</v>
      </c>
      <c r="I21" s="212" t="s">
        <v>1482</v>
      </c>
      <c r="J21" s="212" t="s">
        <v>2654</v>
      </c>
      <c r="K21" s="212" t="s">
        <v>1459</v>
      </c>
      <c r="L21" s="212" t="s">
        <v>3540</v>
      </c>
      <c r="M21" s="212"/>
      <c r="N21" s="212" t="s">
        <v>206</v>
      </c>
      <c r="O21" s="212"/>
      <c r="P21" s="67" t="s">
        <v>2655</v>
      </c>
      <c r="Q21" s="243"/>
      <c r="R21" s="183">
        <v>25370.6</v>
      </c>
      <c r="S21" s="212" t="s">
        <v>2649</v>
      </c>
    </row>
    <row r="22" spans="1:19" ht="150">
      <c r="A22" s="67" t="s">
        <v>2656</v>
      </c>
      <c r="B22" s="212" t="s">
        <v>548</v>
      </c>
      <c r="C22" s="212" t="s">
        <v>534</v>
      </c>
      <c r="D22" s="212" t="s">
        <v>1462</v>
      </c>
      <c r="E22" s="212" t="s">
        <v>2657</v>
      </c>
      <c r="F22" s="212" t="s">
        <v>2658</v>
      </c>
      <c r="G22" s="212" t="s">
        <v>3541</v>
      </c>
      <c r="H22" s="212" t="s">
        <v>1466</v>
      </c>
      <c r="I22" s="212" t="s">
        <v>2659</v>
      </c>
      <c r="J22" s="212" t="s">
        <v>1475</v>
      </c>
      <c r="K22" s="212" t="s">
        <v>1459</v>
      </c>
      <c r="L22" s="212" t="s">
        <v>3542</v>
      </c>
      <c r="M22" s="212"/>
      <c r="N22" s="212" t="s">
        <v>206</v>
      </c>
      <c r="O22" s="212"/>
      <c r="P22" s="67" t="s">
        <v>2660</v>
      </c>
      <c r="Q22" s="243"/>
      <c r="R22" s="183">
        <v>34746</v>
      </c>
      <c r="S22" s="212" t="s">
        <v>2649</v>
      </c>
    </row>
    <row r="23" spans="1:19" ht="105">
      <c r="A23" s="67" t="s">
        <v>2661</v>
      </c>
      <c r="B23" s="212" t="s">
        <v>534</v>
      </c>
      <c r="C23" s="212" t="s">
        <v>534</v>
      </c>
      <c r="D23" s="212" t="s">
        <v>1462</v>
      </c>
      <c r="E23" s="212" t="s">
        <v>2662</v>
      </c>
      <c r="F23" s="212" t="s">
        <v>2663</v>
      </c>
      <c r="G23" s="212" t="s">
        <v>2664</v>
      </c>
      <c r="H23" s="212" t="s">
        <v>1447</v>
      </c>
      <c r="I23" s="212" t="s">
        <v>1448</v>
      </c>
      <c r="J23" s="212" t="s">
        <v>911</v>
      </c>
      <c r="K23" s="212" t="s">
        <v>1459</v>
      </c>
      <c r="L23" s="212" t="s">
        <v>2665</v>
      </c>
      <c r="M23" s="212"/>
      <c r="N23" s="212" t="s">
        <v>351</v>
      </c>
      <c r="O23" s="212"/>
      <c r="P23" s="67" t="s">
        <v>2666</v>
      </c>
      <c r="Q23" s="243"/>
      <c r="R23" s="183">
        <v>17500</v>
      </c>
      <c r="S23" s="212" t="s">
        <v>2649</v>
      </c>
    </row>
    <row r="24" spans="1:19" ht="165">
      <c r="A24" s="67" t="s">
        <v>2667</v>
      </c>
      <c r="B24" s="212" t="s">
        <v>534</v>
      </c>
      <c r="C24" s="212" t="s">
        <v>534</v>
      </c>
      <c r="D24" s="212" t="s">
        <v>1493</v>
      </c>
      <c r="E24" s="212" t="s">
        <v>2668</v>
      </c>
      <c r="F24" s="212" t="s">
        <v>3543</v>
      </c>
      <c r="G24" s="212" t="s">
        <v>2669</v>
      </c>
      <c r="H24" s="212" t="s">
        <v>324</v>
      </c>
      <c r="I24" s="212" t="s">
        <v>1482</v>
      </c>
      <c r="J24" s="212" t="s">
        <v>1497</v>
      </c>
      <c r="K24" s="212" t="s">
        <v>1459</v>
      </c>
      <c r="L24" s="212" t="s">
        <v>1498</v>
      </c>
      <c r="M24" s="212"/>
      <c r="N24" s="212" t="s">
        <v>346</v>
      </c>
      <c r="O24" s="212"/>
      <c r="P24" s="67" t="s">
        <v>2670</v>
      </c>
      <c r="Q24" s="243"/>
      <c r="R24" s="183">
        <v>89763.94</v>
      </c>
      <c r="S24" s="212" t="s">
        <v>1470</v>
      </c>
    </row>
    <row r="25" spans="1:19" ht="135">
      <c r="A25" s="67" t="s">
        <v>2671</v>
      </c>
      <c r="B25" s="212" t="s">
        <v>1462</v>
      </c>
      <c r="C25" s="212" t="s">
        <v>534</v>
      </c>
      <c r="D25" s="212" t="s">
        <v>1500</v>
      </c>
      <c r="E25" s="212" t="s">
        <v>2672</v>
      </c>
      <c r="F25" s="212" t="s">
        <v>3544</v>
      </c>
      <c r="G25" s="212" t="s">
        <v>1510</v>
      </c>
      <c r="H25" s="212" t="s">
        <v>1456</v>
      </c>
      <c r="I25" s="212" t="s">
        <v>1457</v>
      </c>
      <c r="J25" s="212" t="s">
        <v>1511</v>
      </c>
      <c r="K25" s="212" t="s">
        <v>1512</v>
      </c>
      <c r="L25" s="212" t="s">
        <v>1513</v>
      </c>
      <c r="M25" s="212"/>
      <c r="N25" s="212" t="s">
        <v>63</v>
      </c>
      <c r="O25" s="212"/>
      <c r="P25" s="67" t="s">
        <v>2673</v>
      </c>
      <c r="Q25" s="243"/>
      <c r="R25" s="183">
        <v>50000</v>
      </c>
      <c r="S25" s="212" t="s">
        <v>1516</v>
      </c>
    </row>
    <row r="26" spans="1:19">
      <c r="A26" s="159"/>
      <c r="B26" s="160"/>
      <c r="C26" s="160"/>
      <c r="D26" s="160"/>
      <c r="E26" s="160"/>
      <c r="F26" s="160"/>
      <c r="G26" s="160"/>
      <c r="H26" s="160"/>
      <c r="I26" s="160"/>
      <c r="J26" s="160"/>
      <c r="K26" s="160"/>
      <c r="L26" s="160"/>
      <c r="M26" s="160"/>
      <c r="N26" s="160"/>
      <c r="O26" s="160"/>
      <c r="P26" s="160"/>
      <c r="Q26" s="161"/>
      <c r="R26" s="160"/>
      <c r="S26" s="160"/>
    </row>
    <row r="27" spans="1:19" ht="15.75">
      <c r="G27" s="21"/>
      <c r="O27" s="736"/>
      <c r="P27" s="386" t="s">
        <v>419</v>
      </c>
      <c r="Q27" s="386"/>
      <c r="R27" s="386"/>
    </row>
    <row r="28" spans="1:19">
      <c r="G28" s="22"/>
      <c r="O28" s="736"/>
      <c r="P28" s="386" t="s">
        <v>123</v>
      </c>
      <c r="Q28" s="386" t="s">
        <v>1</v>
      </c>
      <c r="R28" s="386"/>
    </row>
    <row r="29" spans="1:19">
      <c r="G29" s="22"/>
      <c r="O29" s="736"/>
      <c r="P29" s="386"/>
      <c r="Q29" s="23">
        <v>2022</v>
      </c>
      <c r="R29" s="23">
        <v>2023</v>
      </c>
    </row>
    <row r="30" spans="1:19">
      <c r="O30" s="162" t="s">
        <v>3462</v>
      </c>
      <c r="P30" s="4">
        <v>20</v>
      </c>
      <c r="Q30" s="25">
        <f>Q6+Q7+Q8+Q10+Q9+Q11+Q12+Q13+Q14+Q15+Q16</f>
        <v>561397.79</v>
      </c>
      <c r="R30" s="163">
        <f>R25+R24+R23+R22+R21+R20+R19+R18+R17</f>
        <v>394496.33999999997</v>
      </c>
    </row>
  </sheetData>
  <mergeCells count="19">
    <mergeCell ref="S3:S4"/>
    <mergeCell ref="L2:S2"/>
    <mergeCell ref="A3:A4"/>
    <mergeCell ref="B3:B4"/>
    <mergeCell ref="C3:C4"/>
    <mergeCell ref="D3:D4"/>
    <mergeCell ref="E3:E4"/>
    <mergeCell ref="F3:F4"/>
    <mergeCell ref="G3:G4"/>
    <mergeCell ref="H3:H4"/>
    <mergeCell ref="I3:K3"/>
    <mergeCell ref="O27:O29"/>
    <mergeCell ref="P27:R27"/>
    <mergeCell ref="P28:P29"/>
    <mergeCell ref="Q28:R28"/>
    <mergeCell ref="L3:L4"/>
    <mergeCell ref="M3:N3"/>
    <mergeCell ref="O3:P3"/>
    <mergeCell ref="Q3:R3"/>
  </mergeCells>
  <pageMargins left="0.7" right="0.7" top="0.75" bottom="0.75" header="0.3" footer="0.3"/>
  <pageSetup paperSize="9" orientation="portrait" r:id="rId1"/>
  <ignoredErrors>
    <ignoredError sqref="A25:E25 A17:E17 A18:S18 A19:E19 A20:S20 A21:E21 A22:F22 A23:E23 A24:E24 G17:S17 G23:S23 G24:S24 G25:S25 G19:S19 H21:K21 M21:S21 H22:K22 M22:S2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284"/>
  <sheetViews>
    <sheetView topLeftCell="A208" zoomScale="60" zoomScaleNormal="60" zoomScaleSheetLayoutView="30" workbookViewId="0">
      <selection activeCell="L234" sqref="L234"/>
    </sheetView>
  </sheetViews>
  <sheetFormatPr defaultColWidth="9.140625" defaultRowHeight="15"/>
  <cols>
    <col min="1" max="1" width="5.28515625" style="10" customWidth="1"/>
    <col min="5" max="5" width="18.140625" style="124" customWidth="1"/>
    <col min="6" max="6" width="61.5703125" customWidth="1"/>
    <col min="7" max="7" width="63.7109375" customWidth="1"/>
    <col min="8" max="8" width="20.5703125" customWidth="1"/>
    <col min="9" max="9" width="23.5703125" customWidth="1"/>
    <col min="10" max="10" width="19" customWidth="1"/>
    <col min="11" max="11" width="16.85546875" customWidth="1"/>
    <col min="12" max="12" width="73.28515625" customWidth="1"/>
    <col min="14" max="14" width="15.85546875" customWidth="1"/>
    <col min="15" max="15" width="16.28515625" customWidth="1"/>
    <col min="16" max="16" width="15.85546875" customWidth="1"/>
    <col min="17" max="17" width="19" style="136" customWidth="1"/>
    <col min="18" max="18" width="13.42578125" customWidth="1"/>
    <col min="19" max="19" width="18.28515625" style="47" customWidth="1"/>
  </cols>
  <sheetData>
    <row r="1" spans="1:19">
      <c r="A1" s="149" t="s">
        <v>3587</v>
      </c>
      <c r="E1" s="147"/>
      <c r="F1" s="13"/>
      <c r="L1" s="10"/>
      <c r="O1" s="6"/>
      <c r="P1" s="11"/>
      <c r="Q1" s="148"/>
      <c r="R1" s="6"/>
    </row>
    <row r="2" spans="1:19">
      <c r="A2" s="12"/>
      <c r="E2" s="147"/>
      <c r="F2" s="13"/>
      <c r="L2" s="410"/>
      <c r="M2" s="410"/>
      <c r="N2" s="410"/>
      <c r="O2" s="410"/>
      <c r="P2" s="410"/>
      <c r="Q2" s="410"/>
      <c r="R2" s="410"/>
      <c r="S2" s="410"/>
    </row>
    <row r="3" spans="1:19" ht="45.75" customHeight="1">
      <c r="A3" s="790" t="s">
        <v>20</v>
      </c>
      <c r="B3" s="792" t="s">
        <v>21</v>
      </c>
      <c r="C3" s="792" t="s">
        <v>22</v>
      </c>
      <c r="D3" s="792" t="s">
        <v>23</v>
      </c>
      <c r="E3" s="794" t="s">
        <v>24</v>
      </c>
      <c r="F3" s="796" t="s">
        <v>25</v>
      </c>
      <c r="G3" s="790" t="s">
        <v>26</v>
      </c>
      <c r="H3" s="792" t="s">
        <v>27</v>
      </c>
      <c r="I3" s="798" t="s">
        <v>28</v>
      </c>
      <c r="J3" s="798"/>
      <c r="K3" s="798"/>
      <c r="L3" s="790" t="s">
        <v>29</v>
      </c>
      <c r="M3" s="799" t="s">
        <v>30</v>
      </c>
      <c r="N3" s="800"/>
      <c r="O3" s="789" t="s">
        <v>31</v>
      </c>
      <c r="P3" s="789"/>
      <c r="Q3" s="789" t="s">
        <v>32</v>
      </c>
      <c r="R3" s="789"/>
      <c r="S3" s="792" t="s">
        <v>33</v>
      </c>
    </row>
    <row r="4" spans="1:19">
      <c r="A4" s="791"/>
      <c r="B4" s="793"/>
      <c r="C4" s="793"/>
      <c r="D4" s="793"/>
      <c r="E4" s="795"/>
      <c r="F4" s="797"/>
      <c r="G4" s="791"/>
      <c r="H4" s="793"/>
      <c r="I4" s="139" t="s">
        <v>34</v>
      </c>
      <c r="J4" s="139" t="s">
        <v>35</v>
      </c>
      <c r="K4" s="139" t="s">
        <v>36</v>
      </c>
      <c r="L4" s="791"/>
      <c r="M4" s="141">
        <v>2022</v>
      </c>
      <c r="N4" s="141">
        <v>2023</v>
      </c>
      <c r="O4" s="145">
        <v>2022</v>
      </c>
      <c r="P4" s="145">
        <v>2023</v>
      </c>
      <c r="Q4" s="146">
        <v>2022</v>
      </c>
      <c r="R4" s="145">
        <v>2023</v>
      </c>
      <c r="S4" s="793"/>
    </row>
    <row r="5" spans="1:19" ht="18.75" customHeight="1">
      <c r="A5" s="142" t="s">
        <v>37</v>
      </c>
      <c r="B5" s="139" t="s">
        <v>38</v>
      </c>
      <c r="C5" s="139" t="s">
        <v>39</v>
      </c>
      <c r="D5" s="139" t="s">
        <v>40</v>
      </c>
      <c r="E5" s="144" t="s">
        <v>41</v>
      </c>
      <c r="F5" s="143" t="s">
        <v>42</v>
      </c>
      <c r="G5" s="142" t="s">
        <v>43</v>
      </c>
      <c r="H5" s="142" t="s">
        <v>44</v>
      </c>
      <c r="I5" s="139" t="s">
        <v>45</v>
      </c>
      <c r="J5" s="139" t="s">
        <v>46</v>
      </c>
      <c r="K5" s="139" t="s">
        <v>47</v>
      </c>
      <c r="L5" s="142" t="s">
        <v>48</v>
      </c>
      <c r="M5" s="141" t="s">
        <v>49</v>
      </c>
      <c r="N5" s="141" t="s">
        <v>50</v>
      </c>
      <c r="O5" s="140" t="s">
        <v>51</v>
      </c>
      <c r="P5" s="140" t="s">
        <v>52</v>
      </c>
      <c r="Q5" s="140" t="s">
        <v>53</v>
      </c>
      <c r="R5" s="140" t="s">
        <v>54</v>
      </c>
      <c r="S5" s="139" t="s">
        <v>55</v>
      </c>
    </row>
    <row r="6" spans="1:19" s="20" customFormat="1" ht="30" customHeight="1">
      <c r="A6" s="501">
        <v>1</v>
      </c>
      <c r="B6" s="501">
        <v>6</v>
      </c>
      <c r="C6" s="501">
        <v>1</v>
      </c>
      <c r="D6" s="501">
        <v>3</v>
      </c>
      <c r="E6" s="502" t="s">
        <v>1681</v>
      </c>
      <c r="F6" s="502" t="s">
        <v>1696</v>
      </c>
      <c r="G6" s="502" t="s">
        <v>1695</v>
      </c>
      <c r="H6" s="502" t="s">
        <v>1264</v>
      </c>
      <c r="I6" s="258" t="s">
        <v>430</v>
      </c>
      <c r="J6" s="54">
        <v>1</v>
      </c>
      <c r="K6" s="45" t="s">
        <v>157</v>
      </c>
      <c r="L6" s="502" t="s">
        <v>1694</v>
      </c>
      <c r="M6" s="501" t="s">
        <v>1688</v>
      </c>
      <c r="N6" s="773" t="s">
        <v>491</v>
      </c>
      <c r="O6" s="770">
        <v>37305.24</v>
      </c>
      <c r="P6" s="773" t="s">
        <v>491</v>
      </c>
      <c r="Q6" s="786">
        <v>33663.64</v>
      </c>
      <c r="R6" s="773" t="s">
        <v>491</v>
      </c>
      <c r="S6" s="502" t="s">
        <v>1693</v>
      </c>
    </row>
    <row r="7" spans="1:19" s="20" customFormat="1">
      <c r="A7" s="471"/>
      <c r="B7" s="471"/>
      <c r="C7" s="471"/>
      <c r="D7" s="471"/>
      <c r="E7" s="472"/>
      <c r="F7" s="472"/>
      <c r="G7" s="472"/>
      <c r="H7" s="472"/>
      <c r="I7" s="258" t="s">
        <v>487</v>
      </c>
      <c r="J7" s="54">
        <v>40</v>
      </c>
      <c r="K7" s="45" t="s">
        <v>442</v>
      </c>
      <c r="L7" s="472"/>
      <c r="M7" s="471"/>
      <c r="N7" s="774"/>
      <c r="O7" s="771"/>
      <c r="P7" s="774"/>
      <c r="Q7" s="787"/>
      <c r="R7" s="774"/>
      <c r="S7" s="472"/>
    </row>
    <row r="8" spans="1:19" s="20" customFormat="1" ht="30">
      <c r="A8" s="471"/>
      <c r="B8" s="471"/>
      <c r="C8" s="471"/>
      <c r="D8" s="471"/>
      <c r="E8" s="472"/>
      <c r="F8" s="472"/>
      <c r="G8" s="472"/>
      <c r="H8" s="472"/>
      <c r="I8" s="258" t="s">
        <v>1542</v>
      </c>
      <c r="J8" s="54">
        <v>11</v>
      </c>
      <c r="K8" s="45" t="s">
        <v>442</v>
      </c>
      <c r="L8" s="472"/>
      <c r="M8" s="471"/>
      <c r="N8" s="774"/>
      <c r="O8" s="771"/>
      <c r="P8" s="774"/>
      <c r="Q8" s="787"/>
      <c r="R8" s="774"/>
      <c r="S8" s="472"/>
    </row>
    <row r="9" spans="1:19" s="20" customFormat="1" ht="60" customHeight="1">
      <c r="A9" s="454"/>
      <c r="B9" s="454"/>
      <c r="C9" s="454"/>
      <c r="D9" s="454"/>
      <c r="E9" s="473"/>
      <c r="F9" s="473"/>
      <c r="G9" s="473"/>
      <c r="H9" s="473"/>
      <c r="I9" s="258" t="s">
        <v>1202</v>
      </c>
      <c r="J9" s="54">
        <v>0</v>
      </c>
      <c r="K9" s="45" t="s">
        <v>442</v>
      </c>
      <c r="L9" s="473"/>
      <c r="M9" s="454"/>
      <c r="N9" s="775"/>
      <c r="O9" s="772"/>
      <c r="P9" s="775"/>
      <c r="Q9" s="788"/>
      <c r="R9" s="775"/>
      <c r="S9" s="473"/>
    </row>
    <row r="10" spans="1:19" s="20" customFormat="1" ht="30" customHeight="1">
      <c r="A10" s="501">
        <v>2</v>
      </c>
      <c r="B10" s="501">
        <v>1</v>
      </c>
      <c r="C10" s="501">
        <v>1</v>
      </c>
      <c r="D10" s="501">
        <v>6</v>
      </c>
      <c r="E10" s="502" t="s">
        <v>1692</v>
      </c>
      <c r="F10" s="502" t="s">
        <v>1691</v>
      </c>
      <c r="G10" s="502" t="s">
        <v>1690</v>
      </c>
      <c r="H10" s="502" t="s">
        <v>1264</v>
      </c>
      <c r="I10" s="258" t="s">
        <v>430</v>
      </c>
      <c r="J10" s="54">
        <v>1</v>
      </c>
      <c r="K10" s="45" t="s">
        <v>157</v>
      </c>
      <c r="L10" s="502" t="s">
        <v>1689</v>
      </c>
      <c r="M10" s="501" t="s">
        <v>1688</v>
      </c>
      <c r="N10" s="773" t="s">
        <v>491</v>
      </c>
      <c r="O10" s="770">
        <v>65680</v>
      </c>
      <c r="P10" s="773" t="s">
        <v>491</v>
      </c>
      <c r="Q10" s="767">
        <v>57830</v>
      </c>
      <c r="R10" s="773" t="s">
        <v>491</v>
      </c>
      <c r="S10" s="502" t="s">
        <v>1533</v>
      </c>
    </row>
    <row r="11" spans="1:19" s="20" customFormat="1">
      <c r="A11" s="471"/>
      <c r="B11" s="471"/>
      <c r="C11" s="471"/>
      <c r="D11" s="471"/>
      <c r="E11" s="472"/>
      <c r="F11" s="472"/>
      <c r="G11" s="472"/>
      <c r="H11" s="472"/>
      <c r="I11" s="258" t="s">
        <v>487</v>
      </c>
      <c r="J11" s="54">
        <v>80</v>
      </c>
      <c r="K11" s="45" t="s">
        <v>442</v>
      </c>
      <c r="L11" s="472"/>
      <c r="M11" s="471"/>
      <c r="N11" s="774"/>
      <c r="O11" s="771"/>
      <c r="P11" s="774"/>
      <c r="Q11" s="768"/>
      <c r="R11" s="774"/>
      <c r="S11" s="472"/>
    </row>
    <row r="12" spans="1:19" s="20" customFormat="1" ht="30">
      <c r="A12" s="471"/>
      <c r="B12" s="471"/>
      <c r="C12" s="471"/>
      <c r="D12" s="471"/>
      <c r="E12" s="472"/>
      <c r="F12" s="472"/>
      <c r="G12" s="472"/>
      <c r="H12" s="472"/>
      <c r="I12" s="258" t="s">
        <v>1542</v>
      </c>
      <c r="J12" s="54">
        <v>2</v>
      </c>
      <c r="K12" s="45" t="s">
        <v>442</v>
      </c>
      <c r="L12" s="472"/>
      <c r="M12" s="471"/>
      <c r="N12" s="774"/>
      <c r="O12" s="771"/>
      <c r="P12" s="774"/>
      <c r="Q12" s="768"/>
      <c r="R12" s="774"/>
      <c r="S12" s="472"/>
    </row>
    <row r="13" spans="1:19" s="20" customFormat="1" ht="80.25" customHeight="1">
      <c r="A13" s="454"/>
      <c r="B13" s="454"/>
      <c r="C13" s="454"/>
      <c r="D13" s="454"/>
      <c r="E13" s="473"/>
      <c r="F13" s="473"/>
      <c r="G13" s="473"/>
      <c r="H13" s="473"/>
      <c r="I13" s="258" t="s">
        <v>1202</v>
      </c>
      <c r="J13" s="54">
        <v>0</v>
      </c>
      <c r="K13" s="45" t="s">
        <v>442</v>
      </c>
      <c r="L13" s="473"/>
      <c r="M13" s="454"/>
      <c r="N13" s="775"/>
      <c r="O13" s="772"/>
      <c r="P13" s="775"/>
      <c r="Q13" s="769"/>
      <c r="R13" s="775"/>
      <c r="S13" s="473"/>
    </row>
    <row r="14" spans="1:19" s="20" customFormat="1" ht="30" customHeight="1">
      <c r="A14" s="501">
        <v>3</v>
      </c>
      <c r="B14" s="501">
        <v>1</v>
      </c>
      <c r="C14" s="501">
        <v>1</v>
      </c>
      <c r="D14" s="501">
        <v>6</v>
      </c>
      <c r="E14" s="502" t="s">
        <v>1687</v>
      </c>
      <c r="F14" s="502" t="s">
        <v>1686</v>
      </c>
      <c r="G14" s="502" t="s">
        <v>1685</v>
      </c>
      <c r="H14" s="502" t="s">
        <v>1264</v>
      </c>
      <c r="I14" s="258" t="s">
        <v>430</v>
      </c>
      <c r="J14" s="54">
        <v>2</v>
      </c>
      <c r="K14" s="45" t="s">
        <v>157</v>
      </c>
      <c r="L14" s="502" t="s">
        <v>1684</v>
      </c>
      <c r="M14" s="501" t="s">
        <v>1683</v>
      </c>
      <c r="N14" s="773" t="s">
        <v>491</v>
      </c>
      <c r="O14" s="776">
        <f>23873+2588.58</f>
        <v>26461.58</v>
      </c>
      <c r="P14" s="773" t="s">
        <v>491</v>
      </c>
      <c r="Q14" s="767">
        <v>23873</v>
      </c>
      <c r="R14" s="773" t="s">
        <v>491</v>
      </c>
      <c r="S14" s="502" t="s">
        <v>1682</v>
      </c>
    </row>
    <row r="15" spans="1:19" s="20" customFormat="1" ht="33" customHeight="1">
      <c r="A15" s="471"/>
      <c r="B15" s="471"/>
      <c r="C15" s="471"/>
      <c r="D15" s="471"/>
      <c r="E15" s="472"/>
      <c r="F15" s="472"/>
      <c r="G15" s="472"/>
      <c r="H15" s="472"/>
      <c r="I15" s="258" t="s">
        <v>487</v>
      </c>
      <c r="J15" s="54">
        <v>30</v>
      </c>
      <c r="K15" s="45" t="s">
        <v>442</v>
      </c>
      <c r="L15" s="472"/>
      <c r="M15" s="471"/>
      <c r="N15" s="774"/>
      <c r="O15" s="777"/>
      <c r="P15" s="774"/>
      <c r="Q15" s="768"/>
      <c r="R15" s="774"/>
      <c r="S15" s="472"/>
    </row>
    <row r="16" spans="1:19" s="20" customFormat="1" ht="45" customHeight="1">
      <c r="A16" s="471"/>
      <c r="B16" s="471"/>
      <c r="C16" s="471"/>
      <c r="D16" s="471"/>
      <c r="E16" s="472"/>
      <c r="F16" s="472"/>
      <c r="G16" s="472"/>
      <c r="H16" s="472"/>
      <c r="I16" s="258" t="s">
        <v>1542</v>
      </c>
      <c r="J16" s="54">
        <v>4</v>
      </c>
      <c r="K16" s="45" t="s">
        <v>442</v>
      </c>
      <c r="L16" s="472"/>
      <c r="M16" s="471"/>
      <c r="N16" s="774"/>
      <c r="O16" s="777"/>
      <c r="P16" s="774"/>
      <c r="Q16" s="768"/>
      <c r="R16" s="774"/>
      <c r="S16" s="472"/>
    </row>
    <row r="17" spans="1:19" s="20" customFormat="1">
      <c r="A17" s="454"/>
      <c r="B17" s="454"/>
      <c r="C17" s="454"/>
      <c r="D17" s="454"/>
      <c r="E17" s="473"/>
      <c r="F17" s="473"/>
      <c r="G17" s="473"/>
      <c r="H17" s="473"/>
      <c r="I17" s="258" t="s">
        <v>1202</v>
      </c>
      <c r="J17" s="54">
        <v>0</v>
      </c>
      <c r="K17" s="45" t="s">
        <v>442</v>
      </c>
      <c r="L17" s="473"/>
      <c r="M17" s="454"/>
      <c r="N17" s="775"/>
      <c r="O17" s="778"/>
      <c r="P17" s="775"/>
      <c r="Q17" s="769"/>
      <c r="R17" s="775"/>
      <c r="S17" s="473"/>
    </row>
    <row r="18" spans="1:19" s="20" customFormat="1" ht="48.75" customHeight="1">
      <c r="A18" s="501">
        <v>4</v>
      </c>
      <c r="B18" s="501">
        <v>4</v>
      </c>
      <c r="C18" s="501">
        <v>1</v>
      </c>
      <c r="D18" s="501">
        <v>6</v>
      </c>
      <c r="E18" s="502" t="s">
        <v>2674</v>
      </c>
      <c r="F18" s="502" t="s">
        <v>1680</v>
      </c>
      <c r="G18" s="502" t="s">
        <v>1679</v>
      </c>
      <c r="H18" s="502" t="s">
        <v>1264</v>
      </c>
      <c r="I18" s="258" t="s">
        <v>430</v>
      </c>
      <c r="J18" s="54">
        <v>1</v>
      </c>
      <c r="K18" s="45" t="s">
        <v>157</v>
      </c>
      <c r="L18" s="502" t="s">
        <v>1678</v>
      </c>
      <c r="M18" s="501" t="s">
        <v>63</v>
      </c>
      <c r="N18" s="773" t="s">
        <v>491</v>
      </c>
      <c r="O18" s="770">
        <f>7688+6521.2</f>
        <v>14209.2</v>
      </c>
      <c r="P18" s="773" t="s">
        <v>491</v>
      </c>
      <c r="Q18" s="786">
        <v>7688</v>
      </c>
      <c r="R18" s="773" t="s">
        <v>491</v>
      </c>
      <c r="S18" s="502" t="s">
        <v>1567</v>
      </c>
    </row>
    <row r="19" spans="1:19" s="20" customFormat="1" ht="36" customHeight="1">
      <c r="A19" s="471"/>
      <c r="B19" s="471"/>
      <c r="C19" s="471"/>
      <c r="D19" s="471"/>
      <c r="E19" s="472"/>
      <c r="F19" s="472"/>
      <c r="G19" s="472"/>
      <c r="H19" s="472"/>
      <c r="I19" s="258" t="s">
        <v>487</v>
      </c>
      <c r="J19" s="54">
        <v>35</v>
      </c>
      <c r="K19" s="45" t="s">
        <v>442</v>
      </c>
      <c r="L19" s="472"/>
      <c r="M19" s="471"/>
      <c r="N19" s="774"/>
      <c r="O19" s="771"/>
      <c r="P19" s="774"/>
      <c r="Q19" s="787"/>
      <c r="R19" s="774"/>
      <c r="S19" s="472"/>
    </row>
    <row r="20" spans="1:19" s="20" customFormat="1" ht="45" customHeight="1">
      <c r="A20" s="471"/>
      <c r="B20" s="471"/>
      <c r="C20" s="471"/>
      <c r="D20" s="471"/>
      <c r="E20" s="472"/>
      <c r="F20" s="472"/>
      <c r="G20" s="472"/>
      <c r="H20" s="472"/>
      <c r="I20" s="258" t="s">
        <v>1542</v>
      </c>
      <c r="J20" s="54">
        <v>0</v>
      </c>
      <c r="K20" s="45" t="s">
        <v>442</v>
      </c>
      <c r="L20" s="472"/>
      <c r="M20" s="471"/>
      <c r="N20" s="774"/>
      <c r="O20" s="771"/>
      <c r="P20" s="774"/>
      <c r="Q20" s="787"/>
      <c r="R20" s="774"/>
      <c r="S20" s="472"/>
    </row>
    <row r="21" spans="1:19" s="20" customFormat="1" ht="45" customHeight="1">
      <c r="A21" s="454"/>
      <c r="B21" s="454"/>
      <c r="C21" s="454"/>
      <c r="D21" s="454"/>
      <c r="E21" s="473"/>
      <c r="F21" s="473"/>
      <c r="G21" s="473"/>
      <c r="H21" s="473"/>
      <c r="I21" s="258" t="s">
        <v>1202</v>
      </c>
      <c r="J21" s="54">
        <v>5</v>
      </c>
      <c r="K21" s="45" t="s">
        <v>442</v>
      </c>
      <c r="L21" s="473"/>
      <c r="M21" s="454"/>
      <c r="N21" s="775"/>
      <c r="O21" s="772"/>
      <c r="P21" s="775"/>
      <c r="Q21" s="788"/>
      <c r="R21" s="775"/>
      <c r="S21" s="473"/>
    </row>
    <row r="22" spans="1:19" s="20" customFormat="1" ht="121.5" customHeight="1">
      <c r="A22" s="168">
        <v>5</v>
      </c>
      <c r="B22" s="168">
        <v>1</v>
      </c>
      <c r="C22" s="168">
        <v>1</v>
      </c>
      <c r="D22" s="168">
        <v>6</v>
      </c>
      <c r="E22" s="166" t="s">
        <v>1677</v>
      </c>
      <c r="F22" s="166" t="s">
        <v>1676</v>
      </c>
      <c r="G22" s="54" t="s">
        <v>1675</v>
      </c>
      <c r="H22" s="54" t="s">
        <v>1536</v>
      </c>
      <c r="I22" s="250" t="s">
        <v>1535</v>
      </c>
      <c r="J22" s="54">
        <v>1</v>
      </c>
      <c r="K22" s="45" t="s">
        <v>157</v>
      </c>
      <c r="L22" s="166" t="s">
        <v>1674</v>
      </c>
      <c r="M22" s="168" t="s">
        <v>63</v>
      </c>
      <c r="N22" s="261" t="s">
        <v>491</v>
      </c>
      <c r="O22" s="262">
        <f>36000+17136.44</f>
        <v>53136.44</v>
      </c>
      <c r="P22" s="261" t="s">
        <v>491</v>
      </c>
      <c r="Q22" s="263">
        <v>36000</v>
      </c>
      <c r="R22" s="261" t="s">
        <v>491</v>
      </c>
      <c r="S22" s="166" t="s">
        <v>1590</v>
      </c>
    </row>
    <row r="23" spans="1:19" s="20" customFormat="1" ht="45" customHeight="1">
      <c r="A23" s="501">
        <v>6</v>
      </c>
      <c r="B23" s="501">
        <v>1</v>
      </c>
      <c r="C23" s="501">
        <v>1</v>
      </c>
      <c r="D23" s="501">
        <v>6</v>
      </c>
      <c r="E23" s="502" t="s">
        <v>1673</v>
      </c>
      <c r="F23" s="502" t="s">
        <v>1672</v>
      </c>
      <c r="G23" s="502" t="s">
        <v>1671</v>
      </c>
      <c r="H23" s="502" t="s">
        <v>1315</v>
      </c>
      <c r="I23" s="258" t="s">
        <v>1545</v>
      </c>
      <c r="J23" s="54">
        <v>1</v>
      </c>
      <c r="K23" s="45" t="s">
        <v>157</v>
      </c>
      <c r="L23" s="502" t="s">
        <v>1670</v>
      </c>
      <c r="M23" s="501" t="s">
        <v>63</v>
      </c>
      <c r="N23" s="773" t="s">
        <v>491</v>
      </c>
      <c r="O23" s="776">
        <f>17697.58+5122</f>
        <v>22819.58</v>
      </c>
      <c r="P23" s="773" t="s">
        <v>491</v>
      </c>
      <c r="Q23" s="780">
        <v>17697.580000000002</v>
      </c>
      <c r="R23" s="773" t="s">
        <v>491</v>
      </c>
      <c r="S23" s="502" t="s">
        <v>1549</v>
      </c>
    </row>
    <row r="24" spans="1:19" s="20" customFormat="1">
      <c r="A24" s="471"/>
      <c r="B24" s="471"/>
      <c r="C24" s="471"/>
      <c r="D24" s="471"/>
      <c r="E24" s="472"/>
      <c r="F24" s="472"/>
      <c r="G24" s="472"/>
      <c r="H24" s="472"/>
      <c r="I24" s="258" t="s">
        <v>487</v>
      </c>
      <c r="J24" s="54">
        <v>680</v>
      </c>
      <c r="K24" s="45" t="s">
        <v>442</v>
      </c>
      <c r="L24" s="472"/>
      <c r="M24" s="471"/>
      <c r="N24" s="774"/>
      <c r="O24" s="777"/>
      <c r="P24" s="774"/>
      <c r="Q24" s="781"/>
      <c r="R24" s="774"/>
      <c r="S24" s="472"/>
    </row>
    <row r="25" spans="1:19" s="20" customFormat="1" ht="30">
      <c r="A25" s="471"/>
      <c r="B25" s="471"/>
      <c r="C25" s="471"/>
      <c r="D25" s="471"/>
      <c r="E25" s="472"/>
      <c r="F25" s="472"/>
      <c r="G25" s="472"/>
      <c r="H25" s="472"/>
      <c r="I25" s="258" t="s">
        <v>1542</v>
      </c>
      <c r="J25" s="54">
        <v>0</v>
      </c>
      <c r="K25" s="45" t="s">
        <v>442</v>
      </c>
      <c r="L25" s="472"/>
      <c r="M25" s="471"/>
      <c r="N25" s="774"/>
      <c r="O25" s="777"/>
      <c r="P25" s="774"/>
      <c r="Q25" s="781"/>
      <c r="R25" s="774"/>
      <c r="S25" s="472"/>
    </row>
    <row r="26" spans="1:19" s="20" customFormat="1" ht="48" customHeight="1">
      <c r="A26" s="454"/>
      <c r="B26" s="454"/>
      <c r="C26" s="454"/>
      <c r="D26" s="454"/>
      <c r="E26" s="473"/>
      <c r="F26" s="473"/>
      <c r="G26" s="473"/>
      <c r="H26" s="473"/>
      <c r="I26" s="258" t="s">
        <v>1202</v>
      </c>
      <c r="J26" s="54">
        <v>0</v>
      </c>
      <c r="K26" s="45" t="s">
        <v>442</v>
      </c>
      <c r="L26" s="473"/>
      <c r="M26" s="454"/>
      <c r="N26" s="775"/>
      <c r="O26" s="778"/>
      <c r="P26" s="775"/>
      <c r="Q26" s="782"/>
      <c r="R26" s="775"/>
      <c r="S26" s="473"/>
    </row>
    <row r="27" spans="1:19" s="20" customFormat="1" ht="57" customHeight="1">
      <c r="A27" s="501">
        <v>7</v>
      </c>
      <c r="B27" s="501">
        <v>1</v>
      </c>
      <c r="C27" s="501">
        <v>1</v>
      </c>
      <c r="D27" s="501">
        <v>6</v>
      </c>
      <c r="E27" s="502" t="s">
        <v>1669</v>
      </c>
      <c r="F27" s="502" t="s">
        <v>1668</v>
      </c>
      <c r="G27" s="502" t="s">
        <v>1667</v>
      </c>
      <c r="H27" s="502" t="s">
        <v>1666</v>
      </c>
      <c r="I27" s="258" t="s">
        <v>1665</v>
      </c>
      <c r="J27" s="54">
        <v>0</v>
      </c>
      <c r="K27" s="45" t="s">
        <v>157</v>
      </c>
      <c r="L27" s="502" t="s">
        <v>1664</v>
      </c>
      <c r="M27" s="501" t="s">
        <v>63</v>
      </c>
      <c r="N27" s="773" t="s">
        <v>491</v>
      </c>
      <c r="O27" s="783">
        <f>31000+6600</f>
        <v>37600</v>
      </c>
      <c r="P27" s="773" t="s">
        <v>491</v>
      </c>
      <c r="Q27" s="767">
        <v>31000</v>
      </c>
      <c r="R27" s="773" t="s">
        <v>491</v>
      </c>
      <c r="S27" s="502" t="s">
        <v>1663</v>
      </c>
    </row>
    <row r="28" spans="1:19" s="20" customFormat="1" ht="57" customHeight="1">
      <c r="A28" s="471"/>
      <c r="B28" s="471"/>
      <c r="C28" s="471"/>
      <c r="D28" s="471"/>
      <c r="E28" s="472"/>
      <c r="F28" s="472"/>
      <c r="G28" s="472"/>
      <c r="H28" s="472"/>
      <c r="I28" s="258" t="s">
        <v>1662</v>
      </c>
      <c r="J28" s="194">
        <v>1</v>
      </c>
      <c r="K28" s="45" t="s">
        <v>157</v>
      </c>
      <c r="L28" s="472"/>
      <c r="M28" s="471"/>
      <c r="N28" s="774"/>
      <c r="O28" s="784"/>
      <c r="P28" s="774"/>
      <c r="Q28" s="768"/>
      <c r="R28" s="774"/>
      <c r="S28" s="472"/>
    </row>
    <row r="29" spans="1:19" s="20" customFormat="1" ht="57" customHeight="1">
      <c r="A29" s="454"/>
      <c r="B29" s="454"/>
      <c r="C29" s="454"/>
      <c r="D29" s="454"/>
      <c r="E29" s="473"/>
      <c r="F29" s="473"/>
      <c r="G29" s="473"/>
      <c r="H29" s="473"/>
      <c r="I29" s="264" t="s">
        <v>1128</v>
      </c>
      <c r="J29" s="166">
        <v>1</v>
      </c>
      <c r="K29" s="168" t="s">
        <v>157</v>
      </c>
      <c r="L29" s="473"/>
      <c r="M29" s="454"/>
      <c r="N29" s="775"/>
      <c r="O29" s="785"/>
      <c r="P29" s="775"/>
      <c r="Q29" s="769"/>
      <c r="R29" s="775"/>
      <c r="S29" s="473"/>
    </row>
    <row r="30" spans="1:19" ht="45" customHeight="1">
      <c r="A30" s="501">
        <v>8</v>
      </c>
      <c r="B30" s="501">
        <v>6</v>
      </c>
      <c r="C30" s="501">
        <v>1</v>
      </c>
      <c r="D30" s="501">
        <v>6</v>
      </c>
      <c r="E30" s="502" t="s">
        <v>1661</v>
      </c>
      <c r="F30" s="502" t="s">
        <v>1660</v>
      </c>
      <c r="G30" s="502" t="s">
        <v>1659</v>
      </c>
      <c r="H30" s="502" t="s">
        <v>1315</v>
      </c>
      <c r="I30" s="258" t="s">
        <v>1545</v>
      </c>
      <c r="J30" s="54">
        <v>1</v>
      </c>
      <c r="K30" s="45" t="s">
        <v>157</v>
      </c>
      <c r="L30" s="502" t="s">
        <v>1658</v>
      </c>
      <c r="M30" s="501" t="s">
        <v>63</v>
      </c>
      <c r="N30" s="773" t="s">
        <v>491</v>
      </c>
      <c r="O30" s="776">
        <f>16587.6+2520.5</f>
        <v>19108.099999999999</v>
      </c>
      <c r="P30" s="773" t="s">
        <v>491</v>
      </c>
      <c r="Q30" s="780">
        <v>16587.599999999999</v>
      </c>
      <c r="R30" s="773" t="s">
        <v>491</v>
      </c>
      <c r="S30" s="502" t="s">
        <v>1657</v>
      </c>
    </row>
    <row r="31" spans="1:19">
      <c r="A31" s="471"/>
      <c r="B31" s="471"/>
      <c r="C31" s="471"/>
      <c r="D31" s="471"/>
      <c r="E31" s="472"/>
      <c r="F31" s="472"/>
      <c r="G31" s="472"/>
      <c r="H31" s="472"/>
      <c r="I31" s="258" t="s">
        <v>487</v>
      </c>
      <c r="J31" s="54">
        <v>200</v>
      </c>
      <c r="K31" s="45" t="s">
        <v>442</v>
      </c>
      <c r="L31" s="472"/>
      <c r="M31" s="471"/>
      <c r="N31" s="774"/>
      <c r="O31" s="777"/>
      <c r="P31" s="774"/>
      <c r="Q31" s="781"/>
      <c r="R31" s="774"/>
      <c r="S31" s="472"/>
    </row>
    <row r="32" spans="1:19" s="20" customFormat="1" ht="30">
      <c r="A32" s="471"/>
      <c r="B32" s="471"/>
      <c r="C32" s="471"/>
      <c r="D32" s="471"/>
      <c r="E32" s="472"/>
      <c r="F32" s="472"/>
      <c r="G32" s="472"/>
      <c r="H32" s="472"/>
      <c r="I32" s="258" t="s">
        <v>1542</v>
      </c>
      <c r="J32" s="54">
        <v>0</v>
      </c>
      <c r="K32" s="45" t="s">
        <v>442</v>
      </c>
      <c r="L32" s="472"/>
      <c r="M32" s="471"/>
      <c r="N32" s="774"/>
      <c r="O32" s="777"/>
      <c r="P32" s="774"/>
      <c r="Q32" s="781"/>
      <c r="R32" s="774"/>
      <c r="S32" s="472"/>
    </row>
    <row r="33" spans="1:19" s="20" customFormat="1">
      <c r="A33" s="471"/>
      <c r="B33" s="471"/>
      <c r="C33" s="471"/>
      <c r="D33" s="471"/>
      <c r="E33" s="472"/>
      <c r="F33" s="472"/>
      <c r="G33" s="472"/>
      <c r="H33" s="473"/>
      <c r="I33" s="258" t="s">
        <v>1202</v>
      </c>
      <c r="J33" s="54">
        <v>0</v>
      </c>
      <c r="K33" s="45" t="s">
        <v>442</v>
      </c>
      <c r="L33" s="472"/>
      <c r="M33" s="471"/>
      <c r="N33" s="774"/>
      <c r="O33" s="777"/>
      <c r="P33" s="774"/>
      <c r="Q33" s="781"/>
      <c r="R33" s="774"/>
      <c r="S33" s="472"/>
    </row>
    <row r="34" spans="1:19" s="20" customFormat="1" ht="30">
      <c r="A34" s="471"/>
      <c r="B34" s="471"/>
      <c r="C34" s="471"/>
      <c r="D34" s="471"/>
      <c r="E34" s="472"/>
      <c r="F34" s="472"/>
      <c r="G34" s="472"/>
      <c r="H34" s="502" t="s">
        <v>652</v>
      </c>
      <c r="I34" s="258" t="s">
        <v>1541</v>
      </c>
      <c r="J34" s="54">
        <v>2</v>
      </c>
      <c r="K34" s="45" t="s">
        <v>157</v>
      </c>
      <c r="L34" s="472"/>
      <c r="M34" s="471"/>
      <c r="N34" s="774"/>
      <c r="O34" s="777"/>
      <c r="P34" s="774"/>
      <c r="Q34" s="781"/>
      <c r="R34" s="774"/>
      <c r="S34" s="472"/>
    </row>
    <row r="35" spans="1:19" s="20" customFormat="1" ht="30">
      <c r="A35" s="454"/>
      <c r="B35" s="454"/>
      <c r="C35" s="454"/>
      <c r="D35" s="454"/>
      <c r="E35" s="473"/>
      <c r="F35" s="473"/>
      <c r="G35" s="473"/>
      <c r="H35" s="473"/>
      <c r="I35" s="258" t="s">
        <v>1540</v>
      </c>
      <c r="J35" s="54">
        <v>14</v>
      </c>
      <c r="K35" s="45" t="s">
        <v>442</v>
      </c>
      <c r="L35" s="473"/>
      <c r="M35" s="454"/>
      <c r="N35" s="775"/>
      <c r="O35" s="778"/>
      <c r="P35" s="775"/>
      <c r="Q35" s="782"/>
      <c r="R35" s="775"/>
      <c r="S35" s="473"/>
    </row>
    <row r="36" spans="1:19" ht="15" customHeight="1">
      <c r="A36" s="501">
        <v>9</v>
      </c>
      <c r="B36" s="501">
        <v>6</v>
      </c>
      <c r="C36" s="501">
        <v>1</v>
      </c>
      <c r="D36" s="501">
        <v>6</v>
      </c>
      <c r="E36" s="502" t="s">
        <v>1656</v>
      </c>
      <c r="F36" s="502" t="s">
        <v>1655</v>
      </c>
      <c r="G36" s="502" t="s">
        <v>1654</v>
      </c>
      <c r="H36" s="502" t="s">
        <v>1653</v>
      </c>
      <c r="I36" s="258" t="s">
        <v>1652</v>
      </c>
      <c r="J36" s="54">
        <v>1</v>
      </c>
      <c r="K36" s="45" t="s">
        <v>157</v>
      </c>
      <c r="L36" s="502" t="s">
        <v>1651</v>
      </c>
      <c r="M36" s="501" t="s">
        <v>346</v>
      </c>
      <c r="N36" s="773" t="s">
        <v>491</v>
      </c>
      <c r="O36" s="776">
        <f>23127.26+3333</f>
        <v>26460.26</v>
      </c>
      <c r="P36" s="773" t="s">
        <v>491</v>
      </c>
      <c r="Q36" s="780">
        <v>23127.26</v>
      </c>
      <c r="R36" s="773" t="s">
        <v>491</v>
      </c>
      <c r="S36" s="502" t="s">
        <v>1549</v>
      </c>
    </row>
    <row r="37" spans="1:19" s="20" customFormat="1">
      <c r="A37" s="471"/>
      <c r="B37" s="471"/>
      <c r="C37" s="471"/>
      <c r="D37" s="471"/>
      <c r="E37" s="472"/>
      <c r="F37" s="472"/>
      <c r="G37" s="472"/>
      <c r="H37" s="472"/>
      <c r="I37" s="258" t="s">
        <v>487</v>
      </c>
      <c r="J37" s="54">
        <v>300</v>
      </c>
      <c r="K37" s="45" t="s">
        <v>442</v>
      </c>
      <c r="L37" s="472"/>
      <c r="M37" s="471"/>
      <c r="N37" s="774"/>
      <c r="O37" s="777"/>
      <c r="P37" s="774"/>
      <c r="Q37" s="781"/>
      <c r="R37" s="774"/>
      <c r="S37" s="472"/>
    </row>
    <row r="38" spans="1:19" s="20" customFormat="1" ht="30">
      <c r="A38" s="471"/>
      <c r="B38" s="471"/>
      <c r="C38" s="471"/>
      <c r="D38" s="471"/>
      <c r="E38" s="472"/>
      <c r="F38" s="472"/>
      <c r="G38" s="472"/>
      <c r="H38" s="472"/>
      <c r="I38" s="258" t="s">
        <v>1650</v>
      </c>
      <c r="J38" s="54">
        <v>0</v>
      </c>
      <c r="K38" s="45" t="s">
        <v>442</v>
      </c>
      <c r="L38" s="472"/>
      <c r="M38" s="471"/>
      <c r="N38" s="774"/>
      <c r="O38" s="777"/>
      <c r="P38" s="774"/>
      <c r="Q38" s="781"/>
      <c r="R38" s="774"/>
      <c r="S38" s="472"/>
    </row>
    <row r="39" spans="1:19" s="20" customFormat="1" ht="30">
      <c r="A39" s="471"/>
      <c r="B39" s="471"/>
      <c r="C39" s="471"/>
      <c r="D39" s="471"/>
      <c r="E39" s="472"/>
      <c r="F39" s="472"/>
      <c r="G39" s="472"/>
      <c r="H39" s="472"/>
      <c r="I39" s="258" t="s">
        <v>1169</v>
      </c>
      <c r="J39" s="54">
        <v>0</v>
      </c>
      <c r="K39" s="45" t="s">
        <v>442</v>
      </c>
      <c r="L39" s="472"/>
      <c r="M39" s="471"/>
      <c r="N39" s="774"/>
      <c r="O39" s="777"/>
      <c r="P39" s="774"/>
      <c r="Q39" s="781"/>
      <c r="R39" s="774"/>
      <c r="S39" s="472"/>
    </row>
    <row r="40" spans="1:19" s="20" customFormat="1" ht="98.25" customHeight="1">
      <c r="A40" s="454"/>
      <c r="B40" s="454"/>
      <c r="C40" s="454"/>
      <c r="D40" s="454"/>
      <c r="E40" s="473"/>
      <c r="F40" s="473"/>
      <c r="G40" s="473"/>
      <c r="H40" s="473"/>
      <c r="I40" s="226" t="s">
        <v>1649</v>
      </c>
      <c r="J40" s="54">
        <v>0</v>
      </c>
      <c r="K40" s="45" t="s">
        <v>442</v>
      </c>
      <c r="L40" s="473"/>
      <c r="M40" s="454"/>
      <c r="N40" s="775"/>
      <c r="O40" s="778"/>
      <c r="P40" s="775"/>
      <c r="Q40" s="782"/>
      <c r="R40" s="775"/>
      <c r="S40" s="473"/>
    </row>
    <row r="41" spans="1:19" s="20" customFormat="1" ht="70.5" customHeight="1">
      <c r="A41" s="501">
        <v>10</v>
      </c>
      <c r="B41" s="501">
        <v>1</v>
      </c>
      <c r="C41" s="501">
        <v>1</v>
      </c>
      <c r="D41" s="501">
        <v>6</v>
      </c>
      <c r="E41" s="502" t="s">
        <v>1648</v>
      </c>
      <c r="F41" s="502" t="s">
        <v>1647</v>
      </c>
      <c r="G41" s="502" t="s">
        <v>1646</v>
      </c>
      <c r="H41" s="502" t="s">
        <v>1264</v>
      </c>
      <c r="I41" s="258" t="s">
        <v>430</v>
      </c>
      <c r="J41" s="54">
        <v>1</v>
      </c>
      <c r="K41" s="45" t="s">
        <v>157</v>
      </c>
      <c r="L41" s="502" t="s">
        <v>1645</v>
      </c>
      <c r="M41" s="501" t="s">
        <v>315</v>
      </c>
      <c r="N41" s="773" t="s">
        <v>491</v>
      </c>
      <c r="O41" s="783">
        <f>64500+8288.8</f>
        <v>72788.800000000003</v>
      </c>
      <c r="P41" s="773" t="s">
        <v>491</v>
      </c>
      <c r="Q41" s="767">
        <v>64500</v>
      </c>
      <c r="R41" s="773" t="s">
        <v>491</v>
      </c>
      <c r="S41" s="502" t="s">
        <v>1620</v>
      </c>
    </row>
    <row r="42" spans="1:19" s="20" customFormat="1" ht="70.5" customHeight="1">
      <c r="A42" s="471"/>
      <c r="B42" s="471"/>
      <c r="C42" s="471"/>
      <c r="D42" s="471"/>
      <c r="E42" s="472"/>
      <c r="F42" s="472"/>
      <c r="G42" s="472"/>
      <c r="H42" s="472"/>
      <c r="I42" s="258" t="s">
        <v>487</v>
      </c>
      <c r="J42" s="54">
        <v>100</v>
      </c>
      <c r="K42" s="45" t="s">
        <v>442</v>
      </c>
      <c r="L42" s="472"/>
      <c r="M42" s="471"/>
      <c r="N42" s="774"/>
      <c r="O42" s="784"/>
      <c r="P42" s="774"/>
      <c r="Q42" s="768"/>
      <c r="R42" s="774"/>
      <c r="S42" s="472"/>
    </row>
    <row r="43" spans="1:19" s="20" customFormat="1" ht="70.5" customHeight="1">
      <c r="A43" s="471"/>
      <c r="B43" s="471"/>
      <c r="C43" s="471"/>
      <c r="D43" s="471"/>
      <c r="E43" s="472"/>
      <c r="F43" s="472"/>
      <c r="G43" s="472"/>
      <c r="H43" s="472"/>
      <c r="I43" s="258" t="s">
        <v>1542</v>
      </c>
      <c r="J43" s="54">
        <v>2</v>
      </c>
      <c r="K43" s="45" t="s">
        <v>442</v>
      </c>
      <c r="L43" s="472"/>
      <c r="M43" s="471"/>
      <c r="N43" s="774"/>
      <c r="O43" s="784"/>
      <c r="P43" s="774"/>
      <c r="Q43" s="768"/>
      <c r="R43" s="774"/>
      <c r="S43" s="472"/>
    </row>
    <row r="44" spans="1:19" s="20" customFormat="1" ht="70.5" customHeight="1">
      <c r="A44" s="454"/>
      <c r="B44" s="454"/>
      <c r="C44" s="454"/>
      <c r="D44" s="454"/>
      <c r="E44" s="473"/>
      <c r="F44" s="473"/>
      <c r="G44" s="473"/>
      <c r="H44" s="473"/>
      <c r="I44" s="258" t="s">
        <v>1202</v>
      </c>
      <c r="J44" s="54">
        <v>0</v>
      </c>
      <c r="K44" s="45" t="s">
        <v>442</v>
      </c>
      <c r="L44" s="473"/>
      <c r="M44" s="454"/>
      <c r="N44" s="775"/>
      <c r="O44" s="785"/>
      <c r="P44" s="775"/>
      <c r="Q44" s="769"/>
      <c r="R44" s="775"/>
      <c r="S44" s="473"/>
    </row>
    <row r="45" spans="1:19" s="20" customFormat="1" ht="45" customHeight="1">
      <c r="A45" s="501">
        <v>11</v>
      </c>
      <c r="B45" s="501">
        <v>1</v>
      </c>
      <c r="C45" s="501">
        <v>1</v>
      </c>
      <c r="D45" s="501">
        <v>6</v>
      </c>
      <c r="E45" s="502" t="s">
        <v>1644</v>
      </c>
      <c r="F45" s="502" t="s">
        <v>1643</v>
      </c>
      <c r="G45" s="502" t="s">
        <v>1642</v>
      </c>
      <c r="H45" s="502" t="s">
        <v>1315</v>
      </c>
      <c r="I45" s="258" t="s">
        <v>1545</v>
      </c>
      <c r="J45" s="54">
        <v>4</v>
      </c>
      <c r="K45" s="45" t="s">
        <v>157</v>
      </c>
      <c r="L45" s="502" t="s">
        <v>1641</v>
      </c>
      <c r="M45" s="501" t="s">
        <v>63</v>
      </c>
      <c r="N45" s="773" t="s">
        <v>491</v>
      </c>
      <c r="O45" s="776">
        <f>52096.86+6479.64</f>
        <v>58576.5</v>
      </c>
      <c r="P45" s="773" t="s">
        <v>491</v>
      </c>
      <c r="Q45" s="780">
        <v>52096.86</v>
      </c>
      <c r="R45" s="773" t="s">
        <v>491</v>
      </c>
      <c r="S45" s="502" t="s">
        <v>1549</v>
      </c>
    </row>
    <row r="46" spans="1:19" s="20" customFormat="1">
      <c r="A46" s="471"/>
      <c r="B46" s="471"/>
      <c r="C46" s="471"/>
      <c r="D46" s="471"/>
      <c r="E46" s="472"/>
      <c r="F46" s="472"/>
      <c r="G46" s="472"/>
      <c r="H46" s="472"/>
      <c r="I46" s="258" t="s">
        <v>487</v>
      </c>
      <c r="J46" s="54">
        <v>120</v>
      </c>
      <c r="K46" s="45" t="s">
        <v>442</v>
      </c>
      <c r="L46" s="472"/>
      <c r="M46" s="471"/>
      <c r="N46" s="774"/>
      <c r="O46" s="777"/>
      <c r="P46" s="774"/>
      <c r="Q46" s="781"/>
      <c r="R46" s="774"/>
      <c r="S46" s="472"/>
    </row>
    <row r="47" spans="1:19" s="20" customFormat="1" ht="30">
      <c r="A47" s="471"/>
      <c r="B47" s="471"/>
      <c r="C47" s="471"/>
      <c r="D47" s="471"/>
      <c r="E47" s="472"/>
      <c r="F47" s="472"/>
      <c r="G47" s="472"/>
      <c r="H47" s="472"/>
      <c r="I47" s="258" t="s">
        <v>1542</v>
      </c>
      <c r="J47" s="54">
        <v>0</v>
      </c>
      <c r="K47" s="45" t="s">
        <v>442</v>
      </c>
      <c r="L47" s="472"/>
      <c r="M47" s="471"/>
      <c r="N47" s="774"/>
      <c r="O47" s="777"/>
      <c r="P47" s="774"/>
      <c r="Q47" s="781"/>
      <c r="R47" s="774"/>
      <c r="S47" s="472"/>
    </row>
    <row r="48" spans="1:19" s="20" customFormat="1" ht="49.5" customHeight="1">
      <c r="A48" s="454"/>
      <c r="B48" s="454"/>
      <c r="C48" s="454"/>
      <c r="D48" s="454"/>
      <c r="E48" s="473"/>
      <c r="F48" s="473"/>
      <c r="G48" s="473"/>
      <c r="H48" s="473"/>
      <c r="I48" s="258" t="s">
        <v>1202</v>
      </c>
      <c r="J48" s="54">
        <v>0</v>
      </c>
      <c r="K48" s="45" t="s">
        <v>442</v>
      </c>
      <c r="L48" s="473"/>
      <c r="M48" s="454"/>
      <c r="N48" s="775"/>
      <c r="O48" s="778"/>
      <c r="P48" s="775"/>
      <c r="Q48" s="782"/>
      <c r="R48" s="775"/>
      <c r="S48" s="473"/>
    </row>
    <row r="49" spans="1:19" s="20" customFormat="1" ht="32.25" customHeight="1">
      <c r="A49" s="501">
        <v>12</v>
      </c>
      <c r="B49" s="501">
        <v>6</v>
      </c>
      <c r="C49" s="501">
        <v>1</v>
      </c>
      <c r="D49" s="501">
        <v>6</v>
      </c>
      <c r="E49" s="502" t="s">
        <v>1640</v>
      </c>
      <c r="F49" s="502" t="s">
        <v>1639</v>
      </c>
      <c r="G49" s="502" t="s">
        <v>1638</v>
      </c>
      <c r="H49" s="502" t="s">
        <v>1264</v>
      </c>
      <c r="I49" s="258" t="s">
        <v>430</v>
      </c>
      <c r="J49" s="54">
        <v>1</v>
      </c>
      <c r="K49" s="45" t="s">
        <v>157</v>
      </c>
      <c r="L49" s="502" t="s">
        <v>1637</v>
      </c>
      <c r="M49" s="501" t="s">
        <v>63</v>
      </c>
      <c r="N49" s="773" t="s">
        <v>491</v>
      </c>
      <c r="O49" s="783">
        <f>53000+5625</f>
        <v>58625</v>
      </c>
      <c r="P49" s="773" t="s">
        <v>491</v>
      </c>
      <c r="Q49" s="780">
        <v>53000</v>
      </c>
      <c r="R49" s="773" t="s">
        <v>491</v>
      </c>
      <c r="S49" s="502" t="s">
        <v>1636</v>
      </c>
    </row>
    <row r="50" spans="1:19" s="20" customFormat="1" ht="32.25" customHeight="1">
      <c r="A50" s="471"/>
      <c r="B50" s="471"/>
      <c r="C50" s="471"/>
      <c r="D50" s="471"/>
      <c r="E50" s="472"/>
      <c r="F50" s="472"/>
      <c r="G50" s="472"/>
      <c r="H50" s="472"/>
      <c r="I50" s="258" t="s">
        <v>487</v>
      </c>
      <c r="J50" s="54">
        <v>30</v>
      </c>
      <c r="K50" s="45" t="s">
        <v>442</v>
      </c>
      <c r="L50" s="472"/>
      <c r="M50" s="471"/>
      <c r="N50" s="774"/>
      <c r="O50" s="784"/>
      <c r="P50" s="774"/>
      <c r="Q50" s="781"/>
      <c r="R50" s="774"/>
      <c r="S50" s="472"/>
    </row>
    <row r="51" spans="1:19" s="20" customFormat="1" ht="32.25" customHeight="1">
      <c r="A51" s="471"/>
      <c r="B51" s="471"/>
      <c r="C51" s="471"/>
      <c r="D51" s="471"/>
      <c r="E51" s="472"/>
      <c r="F51" s="472"/>
      <c r="G51" s="472"/>
      <c r="H51" s="472"/>
      <c r="I51" s="258" t="s">
        <v>1542</v>
      </c>
      <c r="J51" s="54">
        <v>1</v>
      </c>
      <c r="K51" s="45" t="s">
        <v>442</v>
      </c>
      <c r="L51" s="472"/>
      <c r="M51" s="471"/>
      <c r="N51" s="774"/>
      <c r="O51" s="784"/>
      <c r="P51" s="774"/>
      <c r="Q51" s="781"/>
      <c r="R51" s="774"/>
      <c r="S51" s="472"/>
    </row>
    <row r="52" spans="1:19" s="20" customFormat="1" ht="32.25" customHeight="1">
      <c r="A52" s="454"/>
      <c r="B52" s="454"/>
      <c r="C52" s="454"/>
      <c r="D52" s="454"/>
      <c r="E52" s="473"/>
      <c r="F52" s="473"/>
      <c r="G52" s="473"/>
      <c r="H52" s="473"/>
      <c r="I52" s="258" t="s">
        <v>1202</v>
      </c>
      <c r="J52" s="54">
        <v>0</v>
      </c>
      <c r="K52" s="45" t="s">
        <v>442</v>
      </c>
      <c r="L52" s="473"/>
      <c r="M52" s="454"/>
      <c r="N52" s="775"/>
      <c r="O52" s="785"/>
      <c r="P52" s="775"/>
      <c r="Q52" s="782"/>
      <c r="R52" s="775"/>
      <c r="S52" s="473"/>
    </row>
    <row r="53" spans="1:19" s="20" customFormat="1" ht="30" customHeight="1">
      <c r="A53" s="501">
        <v>13</v>
      </c>
      <c r="B53" s="501">
        <v>6</v>
      </c>
      <c r="C53" s="501">
        <v>1</v>
      </c>
      <c r="D53" s="501">
        <v>6</v>
      </c>
      <c r="E53" s="502" t="s">
        <v>1635</v>
      </c>
      <c r="F53" s="502" t="s">
        <v>1634</v>
      </c>
      <c r="G53" s="502" t="s">
        <v>1633</v>
      </c>
      <c r="H53" s="502" t="s">
        <v>1264</v>
      </c>
      <c r="I53" s="258" t="s">
        <v>430</v>
      </c>
      <c r="J53" s="54">
        <v>1</v>
      </c>
      <c r="K53" s="45" t="s">
        <v>157</v>
      </c>
      <c r="L53" s="502" t="s">
        <v>1632</v>
      </c>
      <c r="M53" s="501" t="s">
        <v>63</v>
      </c>
      <c r="N53" s="773" t="s">
        <v>491</v>
      </c>
      <c r="O53" s="770">
        <v>33674.800000000003</v>
      </c>
      <c r="P53" s="773" t="s">
        <v>491</v>
      </c>
      <c r="Q53" s="786">
        <v>30497</v>
      </c>
      <c r="R53" s="773" t="s">
        <v>491</v>
      </c>
      <c r="S53" s="502" t="s">
        <v>1631</v>
      </c>
    </row>
    <row r="54" spans="1:19" s="20" customFormat="1">
      <c r="A54" s="471"/>
      <c r="B54" s="471"/>
      <c r="C54" s="471"/>
      <c r="D54" s="471"/>
      <c r="E54" s="472"/>
      <c r="F54" s="472"/>
      <c r="G54" s="472"/>
      <c r="H54" s="472"/>
      <c r="I54" s="258" t="s">
        <v>487</v>
      </c>
      <c r="J54" s="54">
        <v>50</v>
      </c>
      <c r="K54" s="45" t="s">
        <v>157</v>
      </c>
      <c r="L54" s="472"/>
      <c r="M54" s="471"/>
      <c r="N54" s="774"/>
      <c r="O54" s="771"/>
      <c r="P54" s="774"/>
      <c r="Q54" s="787"/>
      <c r="R54" s="774"/>
      <c r="S54" s="472"/>
    </row>
    <row r="55" spans="1:19" s="20" customFormat="1" ht="30">
      <c r="A55" s="471"/>
      <c r="B55" s="471"/>
      <c r="C55" s="471"/>
      <c r="D55" s="471"/>
      <c r="E55" s="472"/>
      <c r="F55" s="472"/>
      <c r="G55" s="472"/>
      <c r="H55" s="472"/>
      <c r="I55" s="258" t="s">
        <v>1542</v>
      </c>
      <c r="J55" s="54">
        <v>1</v>
      </c>
      <c r="K55" s="45" t="s">
        <v>157</v>
      </c>
      <c r="L55" s="472"/>
      <c r="M55" s="471"/>
      <c r="N55" s="774"/>
      <c r="O55" s="771"/>
      <c r="P55" s="774"/>
      <c r="Q55" s="787"/>
      <c r="R55" s="774"/>
      <c r="S55" s="472"/>
    </row>
    <row r="56" spans="1:19" s="20" customFormat="1">
      <c r="A56" s="471"/>
      <c r="B56" s="471"/>
      <c r="C56" s="471"/>
      <c r="D56" s="471"/>
      <c r="E56" s="472"/>
      <c r="F56" s="472"/>
      <c r="G56" s="472"/>
      <c r="H56" s="473"/>
      <c r="I56" s="258" t="s">
        <v>1202</v>
      </c>
      <c r="J56" s="54">
        <v>0</v>
      </c>
      <c r="K56" s="45" t="s">
        <v>157</v>
      </c>
      <c r="L56" s="472"/>
      <c r="M56" s="471"/>
      <c r="N56" s="774"/>
      <c r="O56" s="771"/>
      <c r="P56" s="774"/>
      <c r="Q56" s="787"/>
      <c r="R56" s="774"/>
      <c r="S56" s="472"/>
    </row>
    <row r="57" spans="1:19" s="20" customFormat="1" ht="45" customHeight="1">
      <c r="A57" s="471"/>
      <c r="B57" s="471"/>
      <c r="C57" s="471"/>
      <c r="D57" s="471"/>
      <c r="E57" s="472"/>
      <c r="F57" s="472"/>
      <c r="G57" s="472"/>
      <c r="H57" s="502" t="s">
        <v>1606</v>
      </c>
      <c r="I57" s="258" t="s">
        <v>3564</v>
      </c>
      <c r="J57" s="54">
        <v>1</v>
      </c>
      <c r="K57" s="45" t="s">
        <v>157</v>
      </c>
      <c r="L57" s="472"/>
      <c r="M57" s="471"/>
      <c r="N57" s="774"/>
      <c r="O57" s="771"/>
      <c r="P57" s="774"/>
      <c r="Q57" s="787"/>
      <c r="R57" s="774"/>
      <c r="S57" s="472"/>
    </row>
    <row r="58" spans="1:19" ht="30">
      <c r="A58" s="454"/>
      <c r="B58" s="454"/>
      <c r="C58" s="454"/>
      <c r="D58" s="454"/>
      <c r="E58" s="473"/>
      <c r="F58" s="473"/>
      <c r="G58" s="473"/>
      <c r="H58" s="473"/>
      <c r="I58" s="258" t="s">
        <v>3565</v>
      </c>
      <c r="J58" s="54">
        <v>1000</v>
      </c>
      <c r="K58" s="45" t="s">
        <v>157</v>
      </c>
      <c r="L58" s="473"/>
      <c r="M58" s="454"/>
      <c r="N58" s="775"/>
      <c r="O58" s="772"/>
      <c r="P58" s="775"/>
      <c r="Q58" s="788"/>
      <c r="R58" s="775"/>
      <c r="S58" s="473"/>
    </row>
    <row r="59" spans="1:19" ht="45" customHeight="1">
      <c r="A59" s="501">
        <v>14</v>
      </c>
      <c r="B59" s="501">
        <v>1</v>
      </c>
      <c r="C59" s="501">
        <v>1</v>
      </c>
      <c r="D59" s="501">
        <v>6</v>
      </c>
      <c r="E59" s="502" t="s">
        <v>1630</v>
      </c>
      <c r="F59" s="502" t="s">
        <v>1629</v>
      </c>
      <c r="G59" s="502" t="s">
        <v>1628</v>
      </c>
      <c r="H59" s="502" t="s">
        <v>1315</v>
      </c>
      <c r="I59" s="258" t="s">
        <v>1545</v>
      </c>
      <c r="J59" s="54">
        <v>6</v>
      </c>
      <c r="K59" s="45" t="s">
        <v>157</v>
      </c>
      <c r="L59" s="502" t="s">
        <v>1627</v>
      </c>
      <c r="M59" s="501" t="s">
        <v>63</v>
      </c>
      <c r="N59" s="773" t="s">
        <v>491</v>
      </c>
      <c r="O59" s="776">
        <f>40012.03+4140</f>
        <v>44152.03</v>
      </c>
      <c r="P59" s="773" t="s">
        <v>491</v>
      </c>
      <c r="Q59" s="780">
        <v>40012.03</v>
      </c>
      <c r="R59" s="773" t="s">
        <v>491</v>
      </c>
      <c r="S59" s="502" t="s">
        <v>1626</v>
      </c>
    </row>
    <row r="60" spans="1:19">
      <c r="A60" s="471"/>
      <c r="B60" s="471"/>
      <c r="C60" s="471"/>
      <c r="D60" s="471"/>
      <c r="E60" s="472"/>
      <c r="F60" s="472"/>
      <c r="G60" s="472"/>
      <c r="H60" s="472"/>
      <c r="I60" s="258" t="s">
        <v>487</v>
      </c>
      <c r="J60" s="54" t="s">
        <v>1625</v>
      </c>
      <c r="K60" s="45" t="s">
        <v>442</v>
      </c>
      <c r="L60" s="472"/>
      <c r="M60" s="471"/>
      <c r="N60" s="774"/>
      <c r="O60" s="777"/>
      <c r="P60" s="774"/>
      <c r="Q60" s="781"/>
      <c r="R60" s="774"/>
      <c r="S60" s="472"/>
    </row>
    <row r="61" spans="1:19" ht="30">
      <c r="A61" s="471"/>
      <c r="B61" s="471"/>
      <c r="C61" s="471"/>
      <c r="D61" s="471"/>
      <c r="E61" s="472"/>
      <c r="F61" s="472"/>
      <c r="G61" s="472"/>
      <c r="H61" s="473"/>
      <c r="I61" s="258" t="s">
        <v>1542</v>
      </c>
      <c r="J61" s="54">
        <v>0</v>
      </c>
      <c r="K61" s="45" t="s">
        <v>442</v>
      </c>
      <c r="L61" s="472"/>
      <c r="M61" s="471"/>
      <c r="N61" s="774"/>
      <c r="O61" s="777"/>
      <c r="P61" s="774"/>
      <c r="Q61" s="781"/>
      <c r="R61" s="774"/>
      <c r="S61" s="472"/>
    </row>
    <row r="62" spans="1:19" s="20" customFormat="1" ht="30">
      <c r="A62" s="471"/>
      <c r="B62" s="471"/>
      <c r="C62" s="471"/>
      <c r="D62" s="471"/>
      <c r="E62" s="472"/>
      <c r="F62" s="472"/>
      <c r="G62" s="472"/>
      <c r="H62" s="502" t="s">
        <v>1264</v>
      </c>
      <c r="I62" s="258" t="s">
        <v>430</v>
      </c>
      <c r="J62" s="54">
        <v>1</v>
      </c>
      <c r="K62" s="45" t="s">
        <v>157</v>
      </c>
      <c r="L62" s="472"/>
      <c r="M62" s="471"/>
      <c r="N62" s="774"/>
      <c r="O62" s="777"/>
      <c r="P62" s="774"/>
      <c r="Q62" s="781"/>
      <c r="R62" s="774"/>
      <c r="S62" s="472"/>
    </row>
    <row r="63" spans="1:19" s="20" customFormat="1">
      <c r="A63" s="471"/>
      <c r="B63" s="471"/>
      <c r="C63" s="471"/>
      <c r="D63" s="471"/>
      <c r="E63" s="472"/>
      <c r="F63" s="472"/>
      <c r="G63" s="472"/>
      <c r="H63" s="472"/>
      <c r="I63" s="258" t="s">
        <v>487</v>
      </c>
      <c r="J63" s="54">
        <v>20</v>
      </c>
      <c r="K63" s="45" t="s">
        <v>442</v>
      </c>
      <c r="L63" s="472"/>
      <c r="M63" s="471"/>
      <c r="N63" s="774"/>
      <c r="O63" s="777"/>
      <c r="P63" s="774"/>
      <c r="Q63" s="781"/>
      <c r="R63" s="774"/>
      <c r="S63" s="472"/>
    </row>
    <row r="64" spans="1:19" s="20" customFormat="1" ht="30">
      <c r="A64" s="471"/>
      <c r="B64" s="471"/>
      <c r="C64" s="471"/>
      <c r="D64" s="471"/>
      <c r="E64" s="472"/>
      <c r="F64" s="472"/>
      <c r="G64" s="472"/>
      <c r="H64" s="472"/>
      <c r="I64" s="258" t="s">
        <v>1542</v>
      </c>
      <c r="J64" s="54">
        <v>0</v>
      </c>
      <c r="K64" s="45" t="s">
        <v>442</v>
      </c>
      <c r="L64" s="472"/>
      <c r="M64" s="471"/>
      <c r="N64" s="774"/>
      <c r="O64" s="777"/>
      <c r="P64" s="774"/>
      <c r="Q64" s="781"/>
      <c r="R64" s="774"/>
      <c r="S64" s="472"/>
    </row>
    <row r="65" spans="1:19" s="20" customFormat="1">
      <c r="A65" s="454"/>
      <c r="B65" s="454"/>
      <c r="C65" s="454"/>
      <c r="D65" s="454"/>
      <c r="E65" s="473"/>
      <c r="F65" s="473"/>
      <c r="G65" s="473"/>
      <c r="H65" s="473"/>
      <c r="I65" s="258" t="s">
        <v>1202</v>
      </c>
      <c r="J65" s="54">
        <v>0</v>
      </c>
      <c r="K65" s="45" t="s">
        <v>442</v>
      </c>
      <c r="L65" s="473"/>
      <c r="M65" s="454"/>
      <c r="N65" s="775"/>
      <c r="O65" s="778"/>
      <c r="P65" s="775"/>
      <c r="Q65" s="782"/>
      <c r="R65" s="775"/>
      <c r="S65" s="473"/>
    </row>
    <row r="66" spans="1:19" s="20" customFormat="1" ht="57.75" customHeight="1">
      <c r="A66" s="501">
        <v>15</v>
      </c>
      <c r="B66" s="501">
        <v>6</v>
      </c>
      <c r="C66" s="501">
        <v>1</v>
      </c>
      <c r="D66" s="501">
        <v>6</v>
      </c>
      <c r="E66" s="502" t="s">
        <v>1624</v>
      </c>
      <c r="F66" s="502" t="s">
        <v>1623</v>
      </c>
      <c r="G66" s="502" t="s">
        <v>1622</v>
      </c>
      <c r="H66" s="502" t="s">
        <v>1315</v>
      </c>
      <c r="I66" s="258" t="s">
        <v>1545</v>
      </c>
      <c r="J66" s="54">
        <v>1</v>
      </c>
      <c r="K66" s="45" t="s">
        <v>157</v>
      </c>
      <c r="L66" s="502" t="s">
        <v>1621</v>
      </c>
      <c r="M66" s="501" t="s">
        <v>315</v>
      </c>
      <c r="N66" s="773" t="s">
        <v>491</v>
      </c>
      <c r="O66" s="776">
        <f>22850+4772.5</f>
        <v>27622.5</v>
      </c>
      <c r="P66" s="801" t="s">
        <v>491</v>
      </c>
      <c r="Q66" s="780">
        <v>22850</v>
      </c>
      <c r="R66" s="773" t="s">
        <v>491</v>
      </c>
      <c r="S66" s="502" t="s">
        <v>1620</v>
      </c>
    </row>
    <row r="67" spans="1:19" s="20" customFormat="1" ht="47.25" customHeight="1">
      <c r="A67" s="471"/>
      <c r="B67" s="471"/>
      <c r="C67" s="471"/>
      <c r="D67" s="471"/>
      <c r="E67" s="472"/>
      <c r="F67" s="472"/>
      <c r="G67" s="472"/>
      <c r="H67" s="472"/>
      <c r="I67" s="258" t="s">
        <v>487</v>
      </c>
      <c r="J67" s="54">
        <v>150</v>
      </c>
      <c r="K67" s="45" t="s">
        <v>442</v>
      </c>
      <c r="L67" s="472"/>
      <c r="M67" s="471"/>
      <c r="N67" s="774"/>
      <c r="O67" s="777"/>
      <c r="P67" s="802"/>
      <c r="Q67" s="781"/>
      <c r="R67" s="774"/>
      <c r="S67" s="472"/>
    </row>
    <row r="68" spans="1:19" s="20" customFormat="1" ht="30">
      <c r="A68" s="471"/>
      <c r="B68" s="471"/>
      <c r="C68" s="471"/>
      <c r="D68" s="471"/>
      <c r="E68" s="472"/>
      <c r="F68" s="472"/>
      <c r="G68" s="472"/>
      <c r="H68" s="472"/>
      <c r="I68" s="258" t="s">
        <v>1542</v>
      </c>
      <c r="J68" s="54">
        <v>0</v>
      </c>
      <c r="K68" s="45" t="s">
        <v>442</v>
      </c>
      <c r="L68" s="472"/>
      <c r="M68" s="471"/>
      <c r="N68" s="774"/>
      <c r="O68" s="777"/>
      <c r="P68" s="802"/>
      <c r="Q68" s="781"/>
      <c r="R68" s="774"/>
      <c r="S68" s="472"/>
    </row>
    <row r="69" spans="1:19" s="20" customFormat="1" ht="114" customHeight="1">
      <c r="A69" s="471"/>
      <c r="B69" s="471"/>
      <c r="C69" s="471"/>
      <c r="D69" s="471"/>
      <c r="E69" s="472"/>
      <c r="F69" s="472"/>
      <c r="G69" s="472"/>
      <c r="H69" s="473"/>
      <c r="I69" s="258" t="s">
        <v>1202</v>
      </c>
      <c r="J69" s="54">
        <v>0</v>
      </c>
      <c r="K69" s="45" t="s">
        <v>442</v>
      </c>
      <c r="L69" s="472"/>
      <c r="M69" s="471"/>
      <c r="N69" s="774"/>
      <c r="O69" s="777"/>
      <c r="P69" s="802"/>
      <c r="Q69" s="781"/>
      <c r="R69" s="774"/>
      <c r="S69" s="472"/>
    </row>
    <row r="70" spans="1:19" s="20" customFormat="1" ht="30">
      <c r="A70" s="471"/>
      <c r="B70" s="471"/>
      <c r="C70" s="471"/>
      <c r="D70" s="471"/>
      <c r="E70" s="472"/>
      <c r="F70" s="472"/>
      <c r="G70" s="472"/>
      <c r="H70" s="502" t="s">
        <v>652</v>
      </c>
      <c r="I70" s="258" t="s">
        <v>1541</v>
      </c>
      <c r="J70" s="54">
        <v>1</v>
      </c>
      <c r="K70" s="45" t="s">
        <v>157</v>
      </c>
      <c r="L70" s="472"/>
      <c r="M70" s="471"/>
      <c r="N70" s="774"/>
      <c r="O70" s="777"/>
      <c r="P70" s="802"/>
      <c r="Q70" s="781"/>
      <c r="R70" s="774"/>
      <c r="S70" s="472"/>
    </row>
    <row r="71" spans="1:19" s="20" customFormat="1" ht="30">
      <c r="A71" s="454"/>
      <c r="B71" s="454"/>
      <c r="C71" s="454"/>
      <c r="D71" s="454"/>
      <c r="E71" s="473"/>
      <c r="F71" s="473"/>
      <c r="G71" s="473"/>
      <c r="H71" s="473"/>
      <c r="I71" s="258" t="s">
        <v>1540</v>
      </c>
      <c r="J71" s="194">
        <v>7</v>
      </c>
      <c r="K71" s="45" t="s">
        <v>442</v>
      </c>
      <c r="L71" s="473"/>
      <c r="M71" s="454"/>
      <c r="N71" s="775"/>
      <c r="O71" s="778"/>
      <c r="P71" s="803"/>
      <c r="Q71" s="782"/>
      <c r="R71" s="775"/>
      <c r="S71" s="473"/>
    </row>
    <row r="72" spans="1:19" ht="60.75" customHeight="1">
      <c r="A72" s="501">
        <v>16</v>
      </c>
      <c r="B72" s="501">
        <v>3</v>
      </c>
      <c r="C72" s="501">
        <v>1</v>
      </c>
      <c r="D72" s="501">
        <v>6</v>
      </c>
      <c r="E72" s="502" t="s">
        <v>1619</v>
      </c>
      <c r="F72" s="502" t="s">
        <v>1618</v>
      </c>
      <c r="G72" s="502" t="s">
        <v>1617</v>
      </c>
      <c r="H72" s="502" t="s">
        <v>1315</v>
      </c>
      <c r="I72" s="258" t="s">
        <v>1545</v>
      </c>
      <c r="J72" s="54">
        <v>6</v>
      </c>
      <c r="K72" s="45" t="s">
        <v>157</v>
      </c>
      <c r="L72" s="502" t="s">
        <v>1616</v>
      </c>
      <c r="M72" s="501" t="s">
        <v>1615</v>
      </c>
      <c r="N72" s="773" t="s">
        <v>491</v>
      </c>
      <c r="O72" s="776">
        <f>35724+394</f>
        <v>36118</v>
      </c>
      <c r="P72" s="773" t="s">
        <v>491</v>
      </c>
      <c r="Q72" s="780">
        <v>35724</v>
      </c>
      <c r="R72" s="773" t="s">
        <v>491</v>
      </c>
      <c r="S72" s="502" t="s">
        <v>1614</v>
      </c>
    </row>
    <row r="73" spans="1:19" s="20" customFormat="1">
      <c r="A73" s="471"/>
      <c r="B73" s="471"/>
      <c r="C73" s="471"/>
      <c r="D73" s="471"/>
      <c r="E73" s="472"/>
      <c r="F73" s="472"/>
      <c r="G73" s="472"/>
      <c r="H73" s="472"/>
      <c r="I73" s="258" t="s">
        <v>487</v>
      </c>
      <c r="J73" s="54">
        <v>240</v>
      </c>
      <c r="K73" s="45" t="s">
        <v>442</v>
      </c>
      <c r="L73" s="472"/>
      <c r="M73" s="471"/>
      <c r="N73" s="774"/>
      <c r="O73" s="777"/>
      <c r="P73" s="774"/>
      <c r="Q73" s="781"/>
      <c r="R73" s="774"/>
      <c r="S73" s="472"/>
    </row>
    <row r="74" spans="1:19" s="20" customFormat="1" ht="168.75" customHeight="1">
      <c r="A74" s="471"/>
      <c r="B74" s="471"/>
      <c r="C74" s="471"/>
      <c r="D74" s="471"/>
      <c r="E74" s="472"/>
      <c r="F74" s="472"/>
      <c r="G74" s="472"/>
      <c r="H74" s="472"/>
      <c r="I74" s="258" t="s">
        <v>1542</v>
      </c>
      <c r="J74" s="54">
        <v>0</v>
      </c>
      <c r="K74" s="45" t="s">
        <v>442</v>
      </c>
      <c r="L74" s="472"/>
      <c r="M74" s="471"/>
      <c r="N74" s="774"/>
      <c r="O74" s="777"/>
      <c r="P74" s="774"/>
      <c r="Q74" s="781"/>
      <c r="R74" s="774"/>
      <c r="S74" s="472"/>
    </row>
    <row r="75" spans="1:19" s="20" customFormat="1">
      <c r="A75" s="454"/>
      <c r="B75" s="454"/>
      <c r="C75" s="454"/>
      <c r="D75" s="454"/>
      <c r="E75" s="473"/>
      <c r="F75" s="473"/>
      <c r="G75" s="473"/>
      <c r="H75" s="473"/>
      <c r="I75" s="258" t="s">
        <v>1202</v>
      </c>
      <c r="J75" s="54">
        <v>0</v>
      </c>
      <c r="K75" s="45" t="s">
        <v>442</v>
      </c>
      <c r="L75" s="473"/>
      <c r="M75" s="454"/>
      <c r="N75" s="775"/>
      <c r="O75" s="778"/>
      <c r="P75" s="775"/>
      <c r="Q75" s="782"/>
      <c r="R75" s="775"/>
      <c r="S75" s="473"/>
    </row>
    <row r="76" spans="1:19" s="20" customFormat="1" ht="64.5" customHeight="1">
      <c r="A76" s="501">
        <v>17</v>
      </c>
      <c r="B76" s="501">
        <v>3</v>
      </c>
      <c r="C76" s="501">
        <v>1</v>
      </c>
      <c r="D76" s="501">
        <v>9</v>
      </c>
      <c r="E76" s="502" t="s">
        <v>1613</v>
      </c>
      <c r="F76" s="502" t="s">
        <v>1612</v>
      </c>
      <c r="G76" s="502" t="s">
        <v>1611</v>
      </c>
      <c r="H76" s="502" t="s">
        <v>1606</v>
      </c>
      <c r="I76" s="258" t="s">
        <v>3506</v>
      </c>
      <c r="J76" s="54">
        <v>6</v>
      </c>
      <c r="K76" s="45" t="s">
        <v>157</v>
      </c>
      <c r="L76" s="502" t="s">
        <v>1610</v>
      </c>
      <c r="M76" s="501" t="s">
        <v>346</v>
      </c>
      <c r="N76" s="773" t="s">
        <v>491</v>
      </c>
      <c r="O76" s="783">
        <f>79626.04+11673.4</f>
        <v>91299.439999999988</v>
      </c>
      <c r="P76" s="773" t="s">
        <v>491</v>
      </c>
      <c r="Q76" s="767">
        <v>79626.039999999994</v>
      </c>
      <c r="R76" s="773" t="s">
        <v>491</v>
      </c>
      <c r="S76" s="502" t="s">
        <v>1549</v>
      </c>
    </row>
    <row r="77" spans="1:19" s="20" customFormat="1" ht="64.5" customHeight="1">
      <c r="A77" s="471"/>
      <c r="B77" s="471"/>
      <c r="C77" s="471"/>
      <c r="D77" s="471"/>
      <c r="E77" s="472"/>
      <c r="F77" s="472"/>
      <c r="G77" s="472"/>
      <c r="H77" s="473"/>
      <c r="I77" s="258" t="s">
        <v>3565</v>
      </c>
      <c r="J77" s="54">
        <v>3000</v>
      </c>
      <c r="K77" s="45" t="s">
        <v>442</v>
      </c>
      <c r="L77" s="472"/>
      <c r="M77" s="471"/>
      <c r="N77" s="774"/>
      <c r="O77" s="784"/>
      <c r="P77" s="774"/>
      <c r="Q77" s="768"/>
      <c r="R77" s="774"/>
      <c r="S77" s="472"/>
    </row>
    <row r="78" spans="1:19" s="20" customFormat="1" ht="64.5" customHeight="1">
      <c r="A78" s="471"/>
      <c r="B78" s="471"/>
      <c r="C78" s="471"/>
      <c r="D78" s="471"/>
      <c r="E78" s="472"/>
      <c r="F78" s="472"/>
      <c r="G78" s="472"/>
      <c r="H78" s="502" t="s">
        <v>652</v>
      </c>
      <c r="I78" s="258" t="s">
        <v>1541</v>
      </c>
      <c r="J78" s="54">
        <v>6</v>
      </c>
      <c r="K78" s="45" t="s">
        <v>157</v>
      </c>
      <c r="L78" s="472"/>
      <c r="M78" s="471"/>
      <c r="N78" s="774"/>
      <c r="O78" s="784"/>
      <c r="P78" s="774"/>
      <c r="Q78" s="768"/>
      <c r="R78" s="774"/>
      <c r="S78" s="472"/>
    </row>
    <row r="79" spans="1:19" s="20" customFormat="1" ht="64.5" customHeight="1">
      <c r="A79" s="454"/>
      <c r="B79" s="454"/>
      <c r="C79" s="454"/>
      <c r="D79" s="454"/>
      <c r="E79" s="473"/>
      <c r="F79" s="473"/>
      <c r="G79" s="473"/>
      <c r="H79" s="473"/>
      <c r="I79" s="258" t="s">
        <v>1540</v>
      </c>
      <c r="J79" s="54">
        <v>60</v>
      </c>
      <c r="K79" s="45" t="s">
        <v>442</v>
      </c>
      <c r="L79" s="473"/>
      <c r="M79" s="454"/>
      <c r="N79" s="775"/>
      <c r="O79" s="785"/>
      <c r="P79" s="775"/>
      <c r="Q79" s="769"/>
      <c r="R79" s="775"/>
      <c r="S79" s="473"/>
    </row>
    <row r="80" spans="1:19" s="20" customFormat="1" ht="99.75" customHeight="1">
      <c r="A80" s="501">
        <v>18</v>
      </c>
      <c r="B80" s="501">
        <v>1</v>
      </c>
      <c r="C80" s="501">
        <v>3</v>
      </c>
      <c r="D80" s="501">
        <v>10</v>
      </c>
      <c r="E80" s="502" t="s">
        <v>1609</v>
      </c>
      <c r="F80" s="502" t="s">
        <v>1608</v>
      </c>
      <c r="G80" s="502" t="s">
        <v>1607</v>
      </c>
      <c r="H80" s="502" t="s">
        <v>1606</v>
      </c>
      <c r="I80" s="258" t="s">
        <v>3506</v>
      </c>
      <c r="J80" s="54">
        <v>1</v>
      </c>
      <c r="K80" s="45" t="s">
        <v>157</v>
      </c>
      <c r="L80" s="502" t="s">
        <v>1605</v>
      </c>
      <c r="M80" s="501" t="s">
        <v>1604</v>
      </c>
      <c r="N80" s="773" t="s">
        <v>491</v>
      </c>
      <c r="O80" s="770">
        <f>29003.55+6770.92</f>
        <v>35774.47</v>
      </c>
      <c r="P80" s="773" t="s">
        <v>491</v>
      </c>
      <c r="Q80" s="786">
        <v>29003.55</v>
      </c>
      <c r="R80" s="773" t="s">
        <v>491</v>
      </c>
      <c r="S80" s="502" t="s">
        <v>1603</v>
      </c>
    </row>
    <row r="81" spans="1:19" s="20" customFormat="1" ht="99.75" customHeight="1">
      <c r="A81" s="454"/>
      <c r="B81" s="454"/>
      <c r="C81" s="454"/>
      <c r="D81" s="454"/>
      <c r="E81" s="473"/>
      <c r="F81" s="473"/>
      <c r="G81" s="473"/>
      <c r="H81" s="473"/>
      <c r="I81" s="258" t="s">
        <v>3565</v>
      </c>
      <c r="J81" s="54">
        <v>2000</v>
      </c>
      <c r="K81" s="45" t="s">
        <v>442</v>
      </c>
      <c r="L81" s="473"/>
      <c r="M81" s="454"/>
      <c r="N81" s="775"/>
      <c r="O81" s="772"/>
      <c r="P81" s="775"/>
      <c r="Q81" s="788"/>
      <c r="R81" s="775"/>
      <c r="S81" s="473"/>
    </row>
    <row r="82" spans="1:19" ht="45" customHeight="1">
      <c r="A82" s="501">
        <v>19</v>
      </c>
      <c r="B82" s="501">
        <v>6</v>
      </c>
      <c r="C82" s="501">
        <v>5</v>
      </c>
      <c r="D82" s="501">
        <v>11</v>
      </c>
      <c r="E82" s="502" t="s">
        <v>1602</v>
      </c>
      <c r="F82" s="502" t="s">
        <v>3545</v>
      </c>
      <c r="G82" s="502" t="s">
        <v>1601</v>
      </c>
      <c r="H82" s="502" t="s">
        <v>1315</v>
      </c>
      <c r="I82" s="305" t="s">
        <v>1545</v>
      </c>
      <c r="J82" s="54">
        <v>4</v>
      </c>
      <c r="K82" s="45" t="s">
        <v>157</v>
      </c>
      <c r="L82" s="502" t="s">
        <v>1600</v>
      </c>
      <c r="M82" s="501" t="s">
        <v>63</v>
      </c>
      <c r="N82" s="773" t="s">
        <v>491</v>
      </c>
      <c r="O82" s="783">
        <f>34330+4150</f>
        <v>38480</v>
      </c>
      <c r="P82" s="773" t="s">
        <v>491</v>
      </c>
      <c r="Q82" s="767">
        <v>34330</v>
      </c>
      <c r="R82" s="773" t="s">
        <v>491</v>
      </c>
      <c r="S82" s="502" t="s">
        <v>1599</v>
      </c>
    </row>
    <row r="83" spans="1:19" ht="89.25" customHeight="1">
      <c r="A83" s="471"/>
      <c r="B83" s="471"/>
      <c r="C83" s="471"/>
      <c r="D83" s="471"/>
      <c r="E83" s="472"/>
      <c r="F83" s="472"/>
      <c r="G83" s="472"/>
      <c r="H83" s="472"/>
      <c r="I83" s="305" t="s">
        <v>487</v>
      </c>
      <c r="J83" s="54">
        <v>115</v>
      </c>
      <c r="K83" s="45" t="s">
        <v>442</v>
      </c>
      <c r="L83" s="472"/>
      <c r="M83" s="471"/>
      <c r="N83" s="774"/>
      <c r="O83" s="784"/>
      <c r="P83" s="774"/>
      <c r="Q83" s="768"/>
      <c r="R83" s="774"/>
      <c r="S83" s="472"/>
    </row>
    <row r="84" spans="1:19" ht="15" customHeight="1">
      <c r="A84" s="471"/>
      <c r="B84" s="471"/>
      <c r="C84" s="471"/>
      <c r="D84" s="471"/>
      <c r="E84" s="472"/>
      <c r="F84" s="472"/>
      <c r="G84" s="472"/>
      <c r="H84" s="472"/>
      <c r="I84" s="258" t="s">
        <v>1542</v>
      </c>
      <c r="J84" s="54">
        <v>0</v>
      </c>
      <c r="K84" s="45" t="s">
        <v>442</v>
      </c>
      <c r="L84" s="472"/>
      <c r="M84" s="471"/>
      <c r="N84" s="774"/>
      <c r="O84" s="784"/>
      <c r="P84" s="774"/>
      <c r="Q84" s="768"/>
      <c r="R84" s="774"/>
      <c r="S84" s="472"/>
    </row>
    <row r="85" spans="1:19">
      <c r="A85" s="471"/>
      <c r="B85" s="471"/>
      <c r="C85" s="471"/>
      <c r="D85" s="471"/>
      <c r="E85" s="472"/>
      <c r="F85" s="472"/>
      <c r="G85" s="472"/>
      <c r="H85" s="473"/>
      <c r="I85" s="258" t="s">
        <v>1202</v>
      </c>
      <c r="J85" s="54">
        <v>4</v>
      </c>
      <c r="K85" s="45" t="s">
        <v>442</v>
      </c>
      <c r="L85" s="472"/>
      <c r="M85" s="471"/>
      <c r="N85" s="774"/>
      <c r="O85" s="784"/>
      <c r="P85" s="774"/>
      <c r="Q85" s="768"/>
      <c r="R85" s="774"/>
      <c r="S85" s="472"/>
    </row>
    <row r="86" spans="1:19" ht="30">
      <c r="A86" s="471"/>
      <c r="B86" s="471"/>
      <c r="C86" s="471"/>
      <c r="D86" s="471"/>
      <c r="E86" s="472"/>
      <c r="F86" s="472"/>
      <c r="G86" s="472"/>
      <c r="H86" s="502" t="s">
        <v>652</v>
      </c>
      <c r="I86" s="258" t="s">
        <v>1541</v>
      </c>
      <c r="J86" s="54">
        <v>5</v>
      </c>
      <c r="K86" s="45" t="s">
        <v>157</v>
      </c>
      <c r="L86" s="472"/>
      <c r="M86" s="471"/>
      <c r="N86" s="774"/>
      <c r="O86" s="784"/>
      <c r="P86" s="774"/>
      <c r="Q86" s="768"/>
      <c r="R86" s="774"/>
      <c r="S86" s="472"/>
    </row>
    <row r="87" spans="1:19" ht="30">
      <c r="A87" s="454"/>
      <c r="B87" s="454"/>
      <c r="C87" s="454"/>
      <c r="D87" s="454"/>
      <c r="E87" s="473"/>
      <c r="F87" s="473"/>
      <c r="G87" s="473"/>
      <c r="H87" s="473"/>
      <c r="I87" s="258" t="s">
        <v>1540</v>
      </c>
      <c r="J87" s="54">
        <v>60</v>
      </c>
      <c r="K87" s="45" t="s">
        <v>442</v>
      </c>
      <c r="L87" s="473"/>
      <c r="M87" s="454"/>
      <c r="N87" s="775"/>
      <c r="O87" s="785"/>
      <c r="P87" s="775"/>
      <c r="Q87" s="769"/>
      <c r="R87" s="775"/>
      <c r="S87" s="473"/>
    </row>
    <row r="88" spans="1:19" ht="30" customHeight="1">
      <c r="A88" s="501">
        <v>20</v>
      </c>
      <c r="B88" s="501">
        <v>6</v>
      </c>
      <c r="C88" s="501">
        <v>5</v>
      </c>
      <c r="D88" s="501">
        <v>11</v>
      </c>
      <c r="E88" s="502" t="s">
        <v>1598</v>
      </c>
      <c r="F88" s="502" t="s">
        <v>1597</v>
      </c>
      <c r="G88" s="502" t="s">
        <v>1596</v>
      </c>
      <c r="H88" s="502" t="s">
        <v>1264</v>
      </c>
      <c r="I88" s="258" t="s">
        <v>430</v>
      </c>
      <c r="J88" s="54">
        <v>1</v>
      </c>
      <c r="K88" s="45" t="s">
        <v>157</v>
      </c>
      <c r="L88" s="502" t="s">
        <v>1595</v>
      </c>
      <c r="M88" s="501" t="s">
        <v>63</v>
      </c>
      <c r="N88" s="773" t="s">
        <v>491</v>
      </c>
      <c r="O88" s="783">
        <f>45000+5200</f>
        <v>50200</v>
      </c>
      <c r="P88" s="773" t="s">
        <v>491</v>
      </c>
      <c r="Q88" s="767">
        <v>45000</v>
      </c>
      <c r="R88" s="773" t="s">
        <v>491</v>
      </c>
      <c r="S88" s="502" t="s">
        <v>1576</v>
      </c>
    </row>
    <row r="89" spans="1:19" ht="105.75" customHeight="1">
      <c r="A89" s="471"/>
      <c r="B89" s="471"/>
      <c r="C89" s="471"/>
      <c r="D89" s="471"/>
      <c r="E89" s="472"/>
      <c r="F89" s="472"/>
      <c r="G89" s="472"/>
      <c r="H89" s="472"/>
      <c r="I89" s="258" t="s">
        <v>487</v>
      </c>
      <c r="J89" s="54">
        <v>50</v>
      </c>
      <c r="K89" s="45" t="s">
        <v>442</v>
      </c>
      <c r="L89" s="472"/>
      <c r="M89" s="471"/>
      <c r="N89" s="774"/>
      <c r="O89" s="784"/>
      <c r="P89" s="774"/>
      <c r="Q89" s="768"/>
      <c r="R89" s="774"/>
      <c r="S89" s="472"/>
    </row>
    <row r="90" spans="1:19" ht="30">
      <c r="A90" s="471"/>
      <c r="B90" s="471"/>
      <c r="C90" s="471"/>
      <c r="D90" s="471"/>
      <c r="E90" s="472"/>
      <c r="F90" s="472"/>
      <c r="G90" s="472"/>
      <c r="H90" s="472"/>
      <c r="I90" s="258" t="s">
        <v>1542</v>
      </c>
      <c r="J90" s="54">
        <v>0</v>
      </c>
      <c r="K90" s="45" t="s">
        <v>442</v>
      </c>
      <c r="L90" s="472"/>
      <c r="M90" s="471"/>
      <c r="N90" s="774"/>
      <c r="O90" s="784"/>
      <c r="P90" s="774"/>
      <c r="Q90" s="768"/>
      <c r="R90" s="774"/>
      <c r="S90" s="472"/>
    </row>
    <row r="91" spans="1:19">
      <c r="A91" s="454"/>
      <c r="B91" s="454"/>
      <c r="C91" s="454"/>
      <c r="D91" s="454"/>
      <c r="E91" s="473"/>
      <c r="F91" s="473"/>
      <c r="G91" s="473"/>
      <c r="H91" s="473"/>
      <c r="I91" s="258" t="s">
        <v>1202</v>
      </c>
      <c r="J91" s="54">
        <v>0</v>
      </c>
      <c r="K91" s="45" t="s">
        <v>442</v>
      </c>
      <c r="L91" s="473"/>
      <c r="M91" s="454"/>
      <c r="N91" s="775"/>
      <c r="O91" s="785"/>
      <c r="P91" s="775"/>
      <c r="Q91" s="769"/>
      <c r="R91" s="775"/>
      <c r="S91" s="473"/>
    </row>
    <row r="92" spans="1:19" ht="57.75" customHeight="1">
      <c r="A92" s="501">
        <v>21</v>
      </c>
      <c r="B92" s="501">
        <v>6</v>
      </c>
      <c r="C92" s="501">
        <v>5</v>
      </c>
      <c r="D92" s="501">
        <v>11</v>
      </c>
      <c r="E92" s="502" t="s">
        <v>1594</v>
      </c>
      <c r="F92" s="502" t="s">
        <v>1593</v>
      </c>
      <c r="G92" s="502" t="s">
        <v>1592</v>
      </c>
      <c r="H92" s="502" t="s">
        <v>652</v>
      </c>
      <c r="I92" s="258" t="s">
        <v>1541</v>
      </c>
      <c r="J92" s="54">
        <v>1</v>
      </c>
      <c r="K92" s="45" t="s">
        <v>157</v>
      </c>
      <c r="L92" s="502" t="s">
        <v>1591</v>
      </c>
      <c r="M92" s="501" t="s">
        <v>63</v>
      </c>
      <c r="N92" s="773" t="s">
        <v>491</v>
      </c>
      <c r="O92" s="770">
        <v>48109.72</v>
      </c>
      <c r="P92" s="773" t="s">
        <v>491</v>
      </c>
      <c r="Q92" s="786">
        <v>36001</v>
      </c>
      <c r="R92" s="773" t="s">
        <v>491</v>
      </c>
      <c r="S92" s="502" t="s">
        <v>1590</v>
      </c>
    </row>
    <row r="93" spans="1:19" ht="57.75" customHeight="1">
      <c r="A93" s="454"/>
      <c r="B93" s="454"/>
      <c r="C93" s="454"/>
      <c r="D93" s="454"/>
      <c r="E93" s="473"/>
      <c r="F93" s="473"/>
      <c r="G93" s="473"/>
      <c r="H93" s="473"/>
      <c r="I93" s="258" t="s">
        <v>1540</v>
      </c>
      <c r="J93" s="194" t="s">
        <v>2675</v>
      </c>
      <c r="K93" s="45" t="s">
        <v>442</v>
      </c>
      <c r="L93" s="473"/>
      <c r="M93" s="454"/>
      <c r="N93" s="775"/>
      <c r="O93" s="772"/>
      <c r="P93" s="775"/>
      <c r="Q93" s="788"/>
      <c r="R93" s="775"/>
      <c r="S93" s="473"/>
    </row>
    <row r="94" spans="1:19" ht="102.75" customHeight="1">
      <c r="A94" s="501">
        <v>22</v>
      </c>
      <c r="B94" s="501">
        <v>6</v>
      </c>
      <c r="C94" s="501">
        <v>5</v>
      </c>
      <c r="D94" s="501">
        <v>11</v>
      </c>
      <c r="E94" s="502" t="s">
        <v>1589</v>
      </c>
      <c r="F94" s="502" t="s">
        <v>1588</v>
      </c>
      <c r="G94" s="502" t="s">
        <v>1587</v>
      </c>
      <c r="H94" s="502" t="s">
        <v>1559</v>
      </c>
      <c r="I94" s="258" t="s">
        <v>1193</v>
      </c>
      <c r="J94" s="54">
        <v>7</v>
      </c>
      <c r="K94" s="45" t="s">
        <v>157</v>
      </c>
      <c r="L94" s="502" t="s">
        <v>1586</v>
      </c>
      <c r="M94" s="501" t="s">
        <v>432</v>
      </c>
      <c r="N94" s="501" t="s">
        <v>491</v>
      </c>
      <c r="O94" s="770">
        <v>11250.1</v>
      </c>
      <c r="P94" s="501" t="s">
        <v>491</v>
      </c>
      <c r="Q94" s="786">
        <v>9950.1</v>
      </c>
      <c r="R94" s="501" t="s">
        <v>491</v>
      </c>
      <c r="S94" s="502" t="s">
        <v>1572</v>
      </c>
    </row>
    <row r="95" spans="1:19" ht="102.75" customHeight="1">
      <c r="A95" s="454"/>
      <c r="B95" s="454"/>
      <c r="C95" s="454"/>
      <c r="D95" s="454"/>
      <c r="E95" s="473"/>
      <c r="F95" s="473"/>
      <c r="G95" s="473"/>
      <c r="H95" s="473"/>
      <c r="I95" s="258" t="s">
        <v>1196</v>
      </c>
      <c r="J95" s="54">
        <v>8400</v>
      </c>
      <c r="K95" s="45" t="s">
        <v>442</v>
      </c>
      <c r="L95" s="473"/>
      <c r="M95" s="454"/>
      <c r="N95" s="454"/>
      <c r="O95" s="772"/>
      <c r="P95" s="454"/>
      <c r="Q95" s="788"/>
      <c r="R95" s="454"/>
      <c r="S95" s="473"/>
    </row>
    <row r="96" spans="1:19" ht="45" customHeight="1">
      <c r="A96" s="501">
        <v>23</v>
      </c>
      <c r="B96" s="501">
        <v>6</v>
      </c>
      <c r="C96" s="501">
        <v>5</v>
      </c>
      <c r="D96" s="501">
        <v>11</v>
      </c>
      <c r="E96" s="502" t="s">
        <v>1585</v>
      </c>
      <c r="F96" s="502" t="s">
        <v>1584</v>
      </c>
      <c r="G96" s="502" t="s">
        <v>1583</v>
      </c>
      <c r="H96" s="502" t="s">
        <v>1315</v>
      </c>
      <c r="I96" s="258" t="s">
        <v>1545</v>
      </c>
      <c r="J96" s="54">
        <v>6</v>
      </c>
      <c r="K96" s="45" t="s">
        <v>157</v>
      </c>
      <c r="L96" s="502" t="s">
        <v>1582</v>
      </c>
      <c r="M96" s="501" t="s">
        <v>63</v>
      </c>
      <c r="N96" s="501" t="s">
        <v>491</v>
      </c>
      <c r="O96" s="770">
        <v>68550</v>
      </c>
      <c r="P96" s="501" t="s">
        <v>491</v>
      </c>
      <c r="Q96" s="786">
        <v>62050</v>
      </c>
      <c r="R96" s="501" t="s">
        <v>491</v>
      </c>
      <c r="S96" s="501" t="s">
        <v>1581</v>
      </c>
    </row>
    <row r="97" spans="1:19">
      <c r="A97" s="471"/>
      <c r="B97" s="471"/>
      <c r="C97" s="471"/>
      <c r="D97" s="471"/>
      <c r="E97" s="472"/>
      <c r="F97" s="472"/>
      <c r="G97" s="472"/>
      <c r="H97" s="472"/>
      <c r="I97" s="258" t="s">
        <v>487</v>
      </c>
      <c r="J97" s="54">
        <v>180</v>
      </c>
      <c r="K97" s="45" t="s">
        <v>442</v>
      </c>
      <c r="L97" s="472"/>
      <c r="M97" s="471"/>
      <c r="N97" s="471"/>
      <c r="O97" s="771"/>
      <c r="P97" s="471"/>
      <c r="Q97" s="787"/>
      <c r="R97" s="471"/>
      <c r="S97" s="471"/>
    </row>
    <row r="98" spans="1:19" ht="30">
      <c r="A98" s="471"/>
      <c r="B98" s="471"/>
      <c r="C98" s="471"/>
      <c r="D98" s="471"/>
      <c r="E98" s="472"/>
      <c r="F98" s="472"/>
      <c r="G98" s="472"/>
      <c r="H98" s="472"/>
      <c r="I98" s="258" t="s">
        <v>1542</v>
      </c>
      <c r="J98" s="54">
        <v>0</v>
      </c>
      <c r="K98" s="45" t="s">
        <v>442</v>
      </c>
      <c r="L98" s="472"/>
      <c r="M98" s="471"/>
      <c r="N98" s="471"/>
      <c r="O98" s="771"/>
      <c r="P98" s="471"/>
      <c r="Q98" s="787"/>
      <c r="R98" s="471"/>
      <c r="S98" s="471"/>
    </row>
    <row r="99" spans="1:19">
      <c r="A99" s="454"/>
      <c r="B99" s="454"/>
      <c r="C99" s="454"/>
      <c r="D99" s="454"/>
      <c r="E99" s="473"/>
      <c r="F99" s="473"/>
      <c r="G99" s="473"/>
      <c r="H99" s="473"/>
      <c r="I99" s="258" t="s">
        <v>1202</v>
      </c>
      <c r="J99" s="169">
        <v>6</v>
      </c>
      <c r="K99" s="45" t="s">
        <v>442</v>
      </c>
      <c r="L99" s="473"/>
      <c r="M99" s="454"/>
      <c r="N99" s="454"/>
      <c r="O99" s="772"/>
      <c r="P99" s="454"/>
      <c r="Q99" s="788"/>
      <c r="R99" s="454"/>
      <c r="S99" s="454"/>
    </row>
    <row r="100" spans="1:19" ht="82.5" customHeight="1">
      <c r="A100" s="501">
        <v>24</v>
      </c>
      <c r="B100" s="501">
        <v>6</v>
      </c>
      <c r="C100" s="501">
        <v>5</v>
      </c>
      <c r="D100" s="501">
        <v>11</v>
      </c>
      <c r="E100" s="502" t="s">
        <v>1580</v>
      </c>
      <c r="F100" s="502" t="s">
        <v>1579</v>
      </c>
      <c r="G100" s="502" t="s">
        <v>1578</v>
      </c>
      <c r="H100" s="502" t="s">
        <v>652</v>
      </c>
      <c r="I100" s="258" t="s">
        <v>1541</v>
      </c>
      <c r="J100" s="54">
        <v>2</v>
      </c>
      <c r="K100" s="45" t="s">
        <v>157</v>
      </c>
      <c r="L100" s="502" t="s">
        <v>1577</v>
      </c>
      <c r="M100" s="501" t="s">
        <v>206</v>
      </c>
      <c r="N100" s="501" t="s">
        <v>491</v>
      </c>
      <c r="O100" s="783">
        <v>27000</v>
      </c>
      <c r="P100" s="501" t="s">
        <v>491</v>
      </c>
      <c r="Q100" s="767">
        <v>26000</v>
      </c>
      <c r="R100" s="501" t="s">
        <v>491</v>
      </c>
      <c r="S100" s="501" t="s">
        <v>1576</v>
      </c>
    </row>
    <row r="101" spans="1:19" ht="82.5" customHeight="1">
      <c r="A101" s="454"/>
      <c r="B101" s="454"/>
      <c r="C101" s="454"/>
      <c r="D101" s="454"/>
      <c r="E101" s="473"/>
      <c r="F101" s="473"/>
      <c r="G101" s="473"/>
      <c r="H101" s="473"/>
      <c r="I101" s="258" t="s">
        <v>1540</v>
      </c>
      <c r="J101" s="54">
        <v>100</v>
      </c>
      <c r="K101" s="45" t="s">
        <v>442</v>
      </c>
      <c r="L101" s="473"/>
      <c r="M101" s="454"/>
      <c r="N101" s="454"/>
      <c r="O101" s="785"/>
      <c r="P101" s="454"/>
      <c r="Q101" s="769"/>
      <c r="R101" s="454"/>
      <c r="S101" s="454"/>
    </row>
    <row r="102" spans="1:19" ht="89.25" customHeight="1">
      <c r="A102" s="501">
        <v>25</v>
      </c>
      <c r="B102" s="501">
        <v>4</v>
      </c>
      <c r="C102" s="501">
        <v>1.3</v>
      </c>
      <c r="D102" s="501">
        <v>13</v>
      </c>
      <c r="E102" s="502" t="s">
        <v>1575</v>
      </c>
      <c r="F102" s="502" t="s">
        <v>1574</v>
      </c>
      <c r="G102" s="502" t="s">
        <v>2676</v>
      </c>
      <c r="H102" s="502" t="s">
        <v>1315</v>
      </c>
      <c r="I102" s="258" t="s">
        <v>1545</v>
      </c>
      <c r="J102" s="54">
        <v>30</v>
      </c>
      <c r="K102" s="45" t="s">
        <v>157</v>
      </c>
      <c r="L102" s="502" t="s">
        <v>1573</v>
      </c>
      <c r="M102" s="501" t="s">
        <v>63</v>
      </c>
      <c r="N102" s="501" t="s">
        <v>491</v>
      </c>
      <c r="O102" s="783">
        <v>36657.599999999999</v>
      </c>
      <c r="P102" s="501" t="s">
        <v>491</v>
      </c>
      <c r="Q102" s="767">
        <v>25243.599999999999</v>
      </c>
      <c r="R102" s="501" t="s">
        <v>491</v>
      </c>
      <c r="S102" s="502" t="s">
        <v>1572</v>
      </c>
    </row>
    <row r="103" spans="1:19" ht="13.5" customHeight="1">
      <c r="A103" s="471"/>
      <c r="B103" s="471"/>
      <c r="C103" s="471"/>
      <c r="D103" s="471"/>
      <c r="E103" s="472"/>
      <c r="F103" s="472"/>
      <c r="G103" s="472"/>
      <c r="H103" s="472"/>
      <c r="I103" s="258" t="s">
        <v>487</v>
      </c>
      <c r="J103" s="54">
        <v>750</v>
      </c>
      <c r="K103" s="45" t="s">
        <v>442</v>
      </c>
      <c r="L103" s="472"/>
      <c r="M103" s="471"/>
      <c r="N103" s="471"/>
      <c r="O103" s="784"/>
      <c r="P103" s="471"/>
      <c r="Q103" s="768"/>
      <c r="R103" s="471"/>
      <c r="S103" s="472"/>
    </row>
    <row r="104" spans="1:19" ht="13.5" customHeight="1">
      <c r="A104" s="471"/>
      <c r="B104" s="471"/>
      <c r="C104" s="471"/>
      <c r="D104" s="471"/>
      <c r="E104" s="472"/>
      <c r="F104" s="472"/>
      <c r="G104" s="472"/>
      <c r="H104" s="472"/>
      <c r="I104" s="258" t="s">
        <v>1542</v>
      </c>
      <c r="J104" s="54">
        <v>0</v>
      </c>
      <c r="K104" s="45" t="s">
        <v>442</v>
      </c>
      <c r="L104" s="472"/>
      <c r="M104" s="471"/>
      <c r="N104" s="471"/>
      <c r="O104" s="784"/>
      <c r="P104" s="471"/>
      <c r="Q104" s="768"/>
      <c r="R104" s="471"/>
      <c r="S104" s="472"/>
    </row>
    <row r="105" spans="1:19">
      <c r="A105" s="471"/>
      <c r="B105" s="471"/>
      <c r="C105" s="471"/>
      <c r="D105" s="471"/>
      <c r="E105" s="472"/>
      <c r="F105" s="472"/>
      <c r="G105" s="472"/>
      <c r="H105" s="473"/>
      <c r="I105" s="258" t="s">
        <v>1202</v>
      </c>
      <c r="J105" s="54">
        <v>16</v>
      </c>
      <c r="K105" s="45" t="s">
        <v>442</v>
      </c>
      <c r="L105" s="472"/>
      <c r="M105" s="471"/>
      <c r="N105" s="471"/>
      <c r="O105" s="784"/>
      <c r="P105" s="471"/>
      <c r="Q105" s="768"/>
      <c r="R105" s="471"/>
      <c r="S105" s="472"/>
    </row>
    <row r="106" spans="1:19" ht="30">
      <c r="A106" s="471"/>
      <c r="B106" s="471"/>
      <c r="C106" s="471"/>
      <c r="D106" s="471"/>
      <c r="E106" s="472"/>
      <c r="F106" s="472"/>
      <c r="G106" s="472"/>
      <c r="H106" s="502" t="s">
        <v>1264</v>
      </c>
      <c r="I106" s="258" t="s">
        <v>430</v>
      </c>
      <c r="J106" s="194">
        <v>3</v>
      </c>
      <c r="K106" s="45" t="s">
        <v>157</v>
      </c>
      <c r="L106" s="472"/>
      <c r="M106" s="471"/>
      <c r="N106" s="471"/>
      <c r="O106" s="784"/>
      <c r="P106" s="471"/>
      <c r="Q106" s="768"/>
      <c r="R106" s="471"/>
      <c r="S106" s="472"/>
    </row>
    <row r="107" spans="1:19">
      <c r="A107" s="471"/>
      <c r="B107" s="471"/>
      <c r="C107" s="471"/>
      <c r="D107" s="471"/>
      <c r="E107" s="472"/>
      <c r="F107" s="472"/>
      <c r="G107" s="472"/>
      <c r="H107" s="472"/>
      <c r="I107" s="258" t="s">
        <v>487</v>
      </c>
      <c r="J107" s="54">
        <v>90</v>
      </c>
      <c r="K107" s="45" t="s">
        <v>442</v>
      </c>
      <c r="L107" s="472"/>
      <c r="M107" s="471"/>
      <c r="N107" s="471"/>
      <c r="O107" s="784"/>
      <c r="P107" s="471"/>
      <c r="Q107" s="768"/>
      <c r="R107" s="471"/>
      <c r="S107" s="472"/>
    </row>
    <row r="108" spans="1:19" ht="67.5" customHeight="1">
      <c r="A108" s="471"/>
      <c r="B108" s="471"/>
      <c r="C108" s="471"/>
      <c r="D108" s="471"/>
      <c r="E108" s="472"/>
      <c r="F108" s="472"/>
      <c r="G108" s="472"/>
      <c r="H108" s="472"/>
      <c r="I108" s="258" t="s">
        <v>1542</v>
      </c>
      <c r="J108" s="54">
        <v>0</v>
      </c>
      <c r="K108" s="45" t="s">
        <v>442</v>
      </c>
      <c r="L108" s="472"/>
      <c r="M108" s="471"/>
      <c r="N108" s="471"/>
      <c r="O108" s="784"/>
      <c r="P108" s="471"/>
      <c r="Q108" s="768"/>
      <c r="R108" s="471"/>
      <c r="S108" s="472"/>
    </row>
    <row r="109" spans="1:19">
      <c r="A109" s="471"/>
      <c r="B109" s="471"/>
      <c r="C109" s="471"/>
      <c r="D109" s="471"/>
      <c r="E109" s="472"/>
      <c r="F109" s="472"/>
      <c r="G109" s="472"/>
      <c r="H109" s="473"/>
      <c r="I109" s="258" t="s">
        <v>1202</v>
      </c>
      <c r="J109" s="194">
        <v>9</v>
      </c>
      <c r="K109" s="45" t="s">
        <v>442</v>
      </c>
      <c r="L109" s="472"/>
      <c r="M109" s="471"/>
      <c r="N109" s="471"/>
      <c r="O109" s="784"/>
      <c r="P109" s="471"/>
      <c r="Q109" s="768"/>
      <c r="R109" s="471"/>
      <c r="S109" s="472"/>
    </row>
    <row r="110" spans="1:19" ht="183.75" customHeight="1">
      <c r="A110" s="471"/>
      <c r="B110" s="471"/>
      <c r="C110" s="471"/>
      <c r="D110" s="471"/>
      <c r="E110" s="472"/>
      <c r="F110" s="472"/>
      <c r="G110" s="472"/>
      <c r="H110" s="502" t="s">
        <v>652</v>
      </c>
      <c r="I110" s="258" t="s">
        <v>1541</v>
      </c>
      <c r="J110" s="54">
        <v>5</v>
      </c>
      <c r="K110" s="45" t="s">
        <v>157</v>
      </c>
      <c r="L110" s="472"/>
      <c r="M110" s="471"/>
      <c r="N110" s="471"/>
      <c r="O110" s="784"/>
      <c r="P110" s="471"/>
      <c r="Q110" s="768"/>
      <c r="R110" s="471"/>
      <c r="S110" s="472"/>
    </row>
    <row r="111" spans="1:19" ht="30">
      <c r="A111" s="454"/>
      <c r="B111" s="454"/>
      <c r="C111" s="454"/>
      <c r="D111" s="454"/>
      <c r="E111" s="473"/>
      <c r="F111" s="473"/>
      <c r="G111" s="473"/>
      <c r="H111" s="473"/>
      <c r="I111" s="258" t="s">
        <v>1540</v>
      </c>
      <c r="J111" s="54">
        <v>125</v>
      </c>
      <c r="K111" s="45" t="s">
        <v>442</v>
      </c>
      <c r="L111" s="473"/>
      <c r="M111" s="454"/>
      <c r="N111" s="454"/>
      <c r="O111" s="785"/>
      <c r="P111" s="454"/>
      <c r="Q111" s="769"/>
      <c r="R111" s="454"/>
      <c r="S111" s="473"/>
    </row>
    <row r="112" spans="1:19" ht="45" customHeight="1">
      <c r="A112" s="501">
        <v>26</v>
      </c>
      <c r="B112" s="501">
        <v>6</v>
      </c>
      <c r="C112" s="501">
        <v>1</v>
      </c>
      <c r="D112" s="501">
        <v>13</v>
      </c>
      <c r="E112" s="502" t="s">
        <v>1571</v>
      </c>
      <c r="F112" s="502" t="s">
        <v>1570</v>
      </c>
      <c r="G112" s="502" t="s">
        <v>1569</v>
      </c>
      <c r="H112" s="502" t="s">
        <v>1315</v>
      </c>
      <c r="I112" s="258" t="s">
        <v>1545</v>
      </c>
      <c r="J112" s="54">
        <v>2</v>
      </c>
      <c r="K112" s="45" t="s">
        <v>157</v>
      </c>
      <c r="L112" s="502" t="s">
        <v>1568</v>
      </c>
      <c r="M112" s="501" t="s">
        <v>63</v>
      </c>
      <c r="N112" s="501" t="s">
        <v>491</v>
      </c>
      <c r="O112" s="783">
        <v>52293.72</v>
      </c>
      <c r="P112" s="501" t="s">
        <v>491</v>
      </c>
      <c r="Q112" s="767">
        <v>31672.52</v>
      </c>
      <c r="R112" s="501" t="s">
        <v>491</v>
      </c>
      <c r="S112" s="502" t="s">
        <v>1567</v>
      </c>
    </row>
    <row r="113" spans="1:19">
      <c r="A113" s="471"/>
      <c r="B113" s="471"/>
      <c r="C113" s="471"/>
      <c r="D113" s="471"/>
      <c r="E113" s="472"/>
      <c r="F113" s="472"/>
      <c r="G113" s="472"/>
      <c r="H113" s="472"/>
      <c r="I113" s="258" t="s">
        <v>487</v>
      </c>
      <c r="J113" s="54">
        <v>261</v>
      </c>
      <c r="K113" s="45" t="s">
        <v>442</v>
      </c>
      <c r="L113" s="472"/>
      <c r="M113" s="471"/>
      <c r="N113" s="471"/>
      <c r="O113" s="784"/>
      <c r="P113" s="471"/>
      <c r="Q113" s="768"/>
      <c r="R113" s="471"/>
      <c r="S113" s="472"/>
    </row>
    <row r="114" spans="1:19" ht="30">
      <c r="A114" s="471"/>
      <c r="B114" s="471"/>
      <c r="C114" s="471"/>
      <c r="D114" s="471"/>
      <c r="E114" s="472"/>
      <c r="F114" s="472"/>
      <c r="G114" s="472"/>
      <c r="H114" s="472"/>
      <c r="I114" s="258" t="s">
        <v>1542</v>
      </c>
      <c r="J114" s="54">
        <v>0</v>
      </c>
      <c r="K114" s="45" t="s">
        <v>442</v>
      </c>
      <c r="L114" s="472"/>
      <c r="M114" s="471"/>
      <c r="N114" s="471"/>
      <c r="O114" s="784"/>
      <c r="P114" s="471"/>
      <c r="Q114" s="768"/>
      <c r="R114" s="471"/>
      <c r="S114" s="472"/>
    </row>
    <row r="115" spans="1:19">
      <c r="A115" s="471"/>
      <c r="B115" s="471"/>
      <c r="C115" s="471"/>
      <c r="D115" s="471"/>
      <c r="E115" s="472"/>
      <c r="F115" s="472"/>
      <c r="G115" s="472"/>
      <c r="H115" s="473"/>
      <c r="I115" s="258" t="s">
        <v>1202</v>
      </c>
      <c r="J115" s="54">
        <v>2</v>
      </c>
      <c r="K115" s="45" t="s">
        <v>442</v>
      </c>
      <c r="L115" s="472"/>
      <c r="M115" s="471"/>
      <c r="N115" s="471"/>
      <c r="O115" s="784"/>
      <c r="P115" s="471"/>
      <c r="Q115" s="768"/>
      <c r="R115" s="471"/>
      <c r="S115" s="472"/>
    </row>
    <row r="116" spans="1:19" ht="30">
      <c r="A116" s="471"/>
      <c r="B116" s="471"/>
      <c r="C116" s="471"/>
      <c r="D116" s="471"/>
      <c r="E116" s="472"/>
      <c r="F116" s="472"/>
      <c r="G116" s="472"/>
      <c r="H116" s="502" t="s">
        <v>652</v>
      </c>
      <c r="I116" s="258" t="s">
        <v>1541</v>
      </c>
      <c r="J116" s="54">
        <v>1</v>
      </c>
      <c r="K116" s="45" t="s">
        <v>157</v>
      </c>
      <c r="L116" s="472"/>
      <c r="M116" s="471"/>
      <c r="N116" s="471"/>
      <c r="O116" s="784"/>
      <c r="P116" s="471"/>
      <c r="Q116" s="768"/>
      <c r="R116" s="471"/>
      <c r="S116" s="472"/>
    </row>
    <row r="117" spans="1:19" ht="30">
      <c r="A117" s="454"/>
      <c r="B117" s="454"/>
      <c r="C117" s="454"/>
      <c r="D117" s="454"/>
      <c r="E117" s="473"/>
      <c r="F117" s="473"/>
      <c r="G117" s="473"/>
      <c r="H117" s="473"/>
      <c r="I117" s="258" t="s">
        <v>1540</v>
      </c>
      <c r="J117" s="54">
        <v>16</v>
      </c>
      <c r="K117" s="45" t="s">
        <v>442</v>
      </c>
      <c r="L117" s="473"/>
      <c r="M117" s="454"/>
      <c r="N117" s="454"/>
      <c r="O117" s="785"/>
      <c r="P117" s="454"/>
      <c r="Q117" s="769"/>
      <c r="R117" s="454"/>
      <c r="S117" s="473"/>
    </row>
    <row r="118" spans="1:19" ht="50.25" customHeight="1">
      <c r="A118" s="501">
        <v>27</v>
      </c>
      <c r="B118" s="501">
        <v>4</v>
      </c>
      <c r="C118" s="501">
        <v>3</v>
      </c>
      <c r="D118" s="501">
        <v>13</v>
      </c>
      <c r="E118" s="502" t="s">
        <v>1566</v>
      </c>
      <c r="F118" s="502" t="s">
        <v>1565</v>
      </c>
      <c r="G118" s="502" t="s">
        <v>1564</v>
      </c>
      <c r="H118" s="502" t="s">
        <v>1315</v>
      </c>
      <c r="I118" s="258" t="s">
        <v>1545</v>
      </c>
      <c r="J118" s="54">
        <v>4</v>
      </c>
      <c r="K118" s="45" t="s">
        <v>157</v>
      </c>
      <c r="L118" s="502" t="s">
        <v>1563</v>
      </c>
      <c r="M118" s="501" t="s">
        <v>206</v>
      </c>
      <c r="N118" s="501" t="s">
        <v>491</v>
      </c>
      <c r="O118" s="783">
        <v>25597.37</v>
      </c>
      <c r="P118" s="501" t="s">
        <v>491</v>
      </c>
      <c r="Q118" s="767">
        <v>15863.77</v>
      </c>
      <c r="R118" s="501" t="s">
        <v>491</v>
      </c>
      <c r="S118" s="502" t="s">
        <v>1549</v>
      </c>
    </row>
    <row r="119" spans="1:19" ht="50.25" customHeight="1">
      <c r="A119" s="471"/>
      <c r="B119" s="471"/>
      <c r="C119" s="471"/>
      <c r="D119" s="471"/>
      <c r="E119" s="472"/>
      <c r="F119" s="472"/>
      <c r="G119" s="472"/>
      <c r="H119" s="472"/>
      <c r="I119" s="258" t="s">
        <v>487</v>
      </c>
      <c r="J119" s="54">
        <v>120</v>
      </c>
      <c r="K119" s="45" t="s">
        <v>442</v>
      </c>
      <c r="L119" s="472"/>
      <c r="M119" s="471"/>
      <c r="N119" s="471"/>
      <c r="O119" s="784"/>
      <c r="P119" s="471"/>
      <c r="Q119" s="768"/>
      <c r="R119" s="471"/>
      <c r="S119" s="472"/>
    </row>
    <row r="120" spans="1:19" ht="50.25" customHeight="1">
      <c r="A120" s="471"/>
      <c r="B120" s="471"/>
      <c r="C120" s="471"/>
      <c r="D120" s="471"/>
      <c r="E120" s="472"/>
      <c r="F120" s="472"/>
      <c r="G120" s="472"/>
      <c r="H120" s="472"/>
      <c r="I120" s="258" t="s">
        <v>1542</v>
      </c>
      <c r="J120" s="54">
        <v>0</v>
      </c>
      <c r="K120" s="45" t="s">
        <v>442</v>
      </c>
      <c r="L120" s="472"/>
      <c r="M120" s="471"/>
      <c r="N120" s="471"/>
      <c r="O120" s="784"/>
      <c r="P120" s="471"/>
      <c r="Q120" s="768"/>
      <c r="R120" s="471"/>
      <c r="S120" s="472"/>
    </row>
    <row r="121" spans="1:19" ht="50.25" customHeight="1">
      <c r="A121" s="454"/>
      <c r="B121" s="454"/>
      <c r="C121" s="454"/>
      <c r="D121" s="454"/>
      <c r="E121" s="473"/>
      <c r="F121" s="473"/>
      <c r="G121" s="473"/>
      <c r="H121" s="473"/>
      <c r="I121" s="258" t="s">
        <v>1202</v>
      </c>
      <c r="J121" s="54">
        <v>0</v>
      </c>
      <c r="K121" s="45" t="s">
        <v>442</v>
      </c>
      <c r="L121" s="473"/>
      <c r="M121" s="454"/>
      <c r="N121" s="454"/>
      <c r="O121" s="785"/>
      <c r="P121" s="454"/>
      <c r="Q121" s="769"/>
      <c r="R121" s="454"/>
      <c r="S121" s="473"/>
    </row>
    <row r="122" spans="1:19" ht="45" customHeight="1">
      <c r="A122" s="501">
        <v>28</v>
      </c>
      <c r="B122" s="501">
        <v>6</v>
      </c>
      <c r="C122" s="501">
        <v>1</v>
      </c>
      <c r="D122" s="501">
        <v>13</v>
      </c>
      <c r="E122" s="501" t="s">
        <v>1562</v>
      </c>
      <c r="F122" s="502" t="s">
        <v>1561</v>
      </c>
      <c r="G122" s="502" t="s">
        <v>1560</v>
      </c>
      <c r="H122" s="502" t="s">
        <v>1559</v>
      </c>
      <c r="I122" s="258" t="s">
        <v>1193</v>
      </c>
      <c r="J122" s="54">
        <v>1</v>
      </c>
      <c r="K122" s="45" t="s">
        <v>157</v>
      </c>
      <c r="L122" s="502" t="s">
        <v>1558</v>
      </c>
      <c r="M122" s="501" t="s">
        <v>351</v>
      </c>
      <c r="N122" s="501" t="s">
        <v>491</v>
      </c>
      <c r="O122" s="783">
        <v>11677.43</v>
      </c>
      <c r="P122" s="501" t="s">
        <v>491</v>
      </c>
      <c r="Q122" s="765">
        <v>8439.23</v>
      </c>
      <c r="R122" s="501" t="s">
        <v>491</v>
      </c>
      <c r="S122" s="502" t="s">
        <v>1549</v>
      </c>
    </row>
    <row r="123" spans="1:19" ht="60">
      <c r="A123" s="471"/>
      <c r="B123" s="471"/>
      <c r="C123" s="471"/>
      <c r="D123" s="471"/>
      <c r="E123" s="471"/>
      <c r="F123" s="472"/>
      <c r="G123" s="472"/>
      <c r="H123" s="473"/>
      <c r="I123" s="258" t="s">
        <v>1196</v>
      </c>
      <c r="J123" s="194">
        <v>200</v>
      </c>
      <c r="K123" s="45" t="s">
        <v>442</v>
      </c>
      <c r="L123" s="472"/>
      <c r="M123" s="471"/>
      <c r="N123" s="471"/>
      <c r="O123" s="784"/>
      <c r="P123" s="471"/>
      <c r="Q123" s="779"/>
      <c r="R123" s="471"/>
      <c r="S123" s="472"/>
    </row>
    <row r="124" spans="1:19" ht="30">
      <c r="A124" s="471"/>
      <c r="B124" s="471"/>
      <c r="C124" s="471"/>
      <c r="D124" s="471"/>
      <c r="E124" s="471"/>
      <c r="F124" s="472"/>
      <c r="G124" s="472"/>
      <c r="H124" s="502" t="s">
        <v>652</v>
      </c>
      <c r="I124" s="258" t="s">
        <v>1541</v>
      </c>
      <c r="J124" s="54">
        <v>1</v>
      </c>
      <c r="K124" s="45" t="s">
        <v>157</v>
      </c>
      <c r="L124" s="472"/>
      <c r="M124" s="471"/>
      <c r="N124" s="471"/>
      <c r="O124" s="784"/>
      <c r="P124" s="471"/>
      <c r="Q124" s="779"/>
      <c r="R124" s="471"/>
      <c r="S124" s="472"/>
    </row>
    <row r="125" spans="1:19" ht="30">
      <c r="A125" s="454"/>
      <c r="B125" s="454"/>
      <c r="C125" s="454"/>
      <c r="D125" s="454"/>
      <c r="E125" s="454"/>
      <c r="F125" s="473"/>
      <c r="G125" s="473"/>
      <c r="H125" s="473"/>
      <c r="I125" s="258" t="s">
        <v>1540</v>
      </c>
      <c r="J125" s="54">
        <v>30</v>
      </c>
      <c r="K125" s="45" t="s">
        <v>442</v>
      </c>
      <c r="L125" s="473"/>
      <c r="M125" s="454"/>
      <c r="N125" s="454"/>
      <c r="O125" s="785"/>
      <c r="P125" s="454"/>
      <c r="Q125" s="766"/>
      <c r="R125" s="454"/>
      <c r="S125" s="473"/>
    </row>
    <row r="126" spans="1:19" ht="75" customHeight="1">
      <c r="A126" s="501">
        <v>29</v>
      </c>
      <c r="B126" s="501">
        <v>6</v>
      </c>
      <c r="C126" s="501">
        <v>1</v>
      </c>
      <c r="D126" s="501">
        <v>13</v>
      </c>
      <c r="E126" s="502" t="s">
        <v>1557</v>
      </c>
      <c r="F126" s="502" t="s">
        <v>1556</v>
      </c>
      <c r="G126" s="502" t="s">
        <v>1555</v>
      </c>
      <c r="H126" s="502" t="s">
        <v>652</v>
      </c>
      <c r="I126" s="258" t="s">
        <v>1541</v>
      </c>
      <c r="J126" s="54">
        <v>1</v>
      </c>
      <c r="K126" s="45" t="s">
        <v>157</v>
      </c>
      <c r="L126" s="502" t="s">
        <v>1554</v>
      </c>
      <c r="M126" s="501" t="s">
        <v>346</v>
      </c>
      <c r="N126" s="501" t="s">
        <v>491</v>
      </c>
      <c r="O126" s="770">
        <v>20168.37</v>
      </c>
      <c r="P126" s="501" t="s">
        <v>491</v>
      </c>
      <c r="Q126" s="765">
        <v>16397.27</v>
      </c>
      <c r="R126" s="501" t="s">
        <v>491</v>
      </c>
      <c r="S126" s="502" t="s">
        <v>1549</v>
      </c>
    </row>
    <row r="127" spans="1:19" ht="75" customHeight="1">
      <c r="A127" s="454"/>
      <c r="B127" s="454"/>
      <c r="C127" s="454"/>
      <c r="D127" s="454"/>
      <c r="E127" s="473"/>
      <c r="F127" s="473"/>
      <c r="G127" s="473"/>
      <c r="H127" s="473"/>
      <c r="I127" s="258" t="s">
        <v>1540</v>
      </c>
      <c r="J127" s="194">
        <v>26</v>
      </c>
      <c r="K127" s="45" t="s">
        <v>442</v>
      </c>
      <c r="L127" s="473"/>
      <c r="M127" s="454"/>
      <c r="N127" s="454"/>
      <c r="O127" s="772"/>
      <c r="P127" s="454"/>
      <c r="Q127" s="766"/>
      <c r="R127" s="454"/>
      <c r="S127" s="473"/>
    </row>
    <row r="128" spans="1:19" ht="45" customHeight="1">
      <c r="A128" s="501">
        <v>30</v>
      </c>
      <c r="B128" s="501">
        <v>6</v>
      </c>
      <c r="C128" s="501">
        <v>1</v>
      </c>
      <c r="D128" s="501">
        <v>13</v>
      </c>
      <c r="E128" s="502" t="s">
        <v>1553</v>
      </c>
      <c r="F128" s="502" t="s">
        <v>1552</v>
      </c>
      <c r="G128" s="502" t="s">
        <v>1551</v>
      </c>
      <c r="H128" s="502" t="s">
        <v>1315</v>
      </c>
      <c r="I128" s="258" t="s">
        <v>1545</v>
      </c>
      <c r="J128" s="54">
        <v>2</v>
      </c>
      <c r="K128" s="45" t="s">
        <v>157</v>
      </c>
      <c r="L128" s="502" t="s">
        <v>1550</v>
      </c>
      <c r="M128" s="501" t="s">
        <v>346</v>
      </c>
      <c r="N128" s="501" t="s">
        <v>491</v>
      </c>
      <c r="O128" s="770">
        <v>28720.83</v>
      </c>
      <c r="P128" s="501" t="s">
        <v>491</v>
      </c>
      <c r="Q128" s="767">
        <v>24709.13</v>
      </c>
      <c r="R128" s="501" t="s">
        <v>491</v>
      </c>
      <c r="S128" s="502" t="s">
        <v>1549</v>
      </c>
    </row>
    <row r="129" spans="1:19">
      <c r="A129" s="471"/>
      <c r="B129" s="471"/>
      <c r="C129" s="471"/>
      <c r="D129" s="471"/>
      <c r="E129" s="472"/>
      <c r="F129" s="472"/>
      <c r="G129" s="472"/>
      <c r="H129" s="472"/>
      <c r="I129" s="258" t="s">
        <v>487</v>
      </c>
      <c r="J129" s="54">
        <v>130</v>
      </c>
      <c r="K129" s="45" t="s">
        <v>442</v>
      </c>
      <c r="L129" s="472"/>
      <c r="M129" s="471"/>
      <c r="N129" s="471"/>
      <c r="O129" s="771"/>
      <c r="P129" s="471"/>
      <c r="Q129" s="768"/>
      <c r="R129" s="471"/>
      <c r="S129" s="472"/>
    </row>
    <row r="130" spans="1:19" ht="30">
      <c r="A130" s="471"/>
      <c r="B130" s="471"/>
      <c r="C130" s="471"/>
      <c r="D130" s="471"/>
      <c r="E130" s="472"/>
      <c r="F130" s="472"/>
      <c r="G130" s="472"/>
      <c r="H130" s="472"/>
      <c r="I130" s="258" t="s">
        <v>1542</v>
      </c>
      <c r="J130" s="54">
        <v>0</v>
      </c>
      <c r="K130" s="45" t="s">
        <v>442</v>
      </c>
      <c r="L130" s="472"/>
      <c r="M130" s="471"/>
      <c r="N130" s="471"/>
      <c r="O130" s="771"/>
      <c r="P130" s="471"/>
      <c r="Q130" s="768"/>
      <c r="R130" s="471"/>
      <c r="S130" s="472"/>
    </row>
    <row r="131" spans="1:19">
      <c r="A131" s="471"/>
      <c r="B131" s="471"/>
      <c r="C131" s="471"/>
      <c r="D131" s="471"/>
      <c r="E131" s="472"/>
      <c r="F131" s="472"/>
      <c r="G131" s="472"/>
      <c r="H131" s="473"/>
      <c r="I131" s="258" t="s">
        <v>1202</v>
      </c>
      <c r="J131" s="194">
        <v>0</v>
      </c>
      <c r="K131" s="45" t="s">
        <v>442</v>
      </c>
      <c r="L131" s="472"/>
      <c r="M131" s="471"/>
      <c r="N131" s="471"/>
      <c r="O131" s="771"/>
      <c r="P131" s="471"/>
      <c r="Q131" s="768"/>
      <c r="R131" s="471"/>
      <c r="S131" s="472"/>
    </row>
    <row r="132" spans="1:19" ht="30">
      <c r="A132" s="471"/>
      <c r="B132" s="471"/>
      <c r="C132" s="471"/>
      <c r="D132" s="471"/>
      <c r="E132" s="472"/>
      <c r="F132" s="472"/>
      <c r="G132" s="472"/>
      <c r="H132" s="502" t="s">
        <v>652</v>
      </c>
      <c r="I132" s="258" t="s">
        <v>1541</v>
      </c>
      <c r="J132" s="54">
        <v>1</v>
      </c>
      <c r="K132" s="45" t="s">
        <v>157</v>
      </c>
      <c r="L132" s="472"/>
      <c r="M132" s="471"/>
      <c r="N132" s="471"/>
      <c r="O132" s="771"/>
      <c r="P132" s="471"/>
      <c r="Q132" s="768"/>
      <c r="R132" s="471"/>
      <c r="S132" s="472"/>
    </row>
    <row r="133" spans="1:19" ht="30">
      <c r="A133" s="454"/>
      <c r="B133" s="454"/>
      <c r="C133" s="454"/>
      <c r="D133" s="454"/>
      <c r="E133" s="473"/>
      <c r="F133" s="473"/>
      <c r="G133" s="473"/>
      <c r="H133" s="473"/>
      <c r="I133" s="258" t="s">
        <v>1540</v>
      </c>
      <c r="J133" s="268">
        <v>27</v>
      </c>
      <c r="K133" s="45" t="s">
        <v>442</v>
      </c>
      <c r="L133" s="473"/>
      <c r="M133" s="454"/>
      <c r="N133" s="454"/>
      <c r="O133" s="772"/>
      <c r="P133" s="454"/>
      <c r="Q133" s="769"/>
      <c r="R133" s="454"/>
      <c r="S133" s="473"/>
    </row>
    <row r="134" spans="1:19" ht="45" customHeight="1">
      <c r="A134" s="501">
        <v>31</v>
      </c>
      <c r="B134" s="501">
        <v>6</v>
      </c>
      <c r="C134" s="501">
        <v>1.3</v>
      </c>
      <c r="D134" s="501">
        <v>13</v>
      </c>
      <c r="E134" s="502" t="s">
        <v>1548</v>
      </c>
      <c r="F134" s="502" t="s">
        <v>1547</v>
      </c>
      <c r="G134" s="502" t="s">
        <v>1546</v>
      </c>
      <c r="H134" s="502" t="s">
        <v>1315</v>
      </c>
      <c r="I134" s="258" t="s">
        <v>1545</v>
      </c>
      <c r="J134" s="54">
        <v>6</v>
      </c>
      <c r="K134" s="45" t="s">
        <v>157</v>
      </c>
      <c r="L134" s="502" t="s">
        <v>1544</v>
      </c>
      <c r="M134" s="501" t="s">
        <v>63</v>
      </c>
      <c r="N134" s="501" t="s">
        <v>491</v>
      </c>
      <c r="O134" s="770">
        <v>57250</v>
      </c>
      <c r="P134" s="501" t="s">
        <v>491</v>
      </c>
      <c r="Q134" s="786">
        <v>51800</v>
      </c>
      <c r="R134" s="501" t="s">
        <v>491</v>
      </c>
      <c r="S134" s="502" t="s">
        <v>1543</v>
      </c>
    </row>
    <row r="135" spans="1:19">
      <c r="A135" s="471"/>
      <c r="B135" s="471"/>
      <c r="C135" s="471"/>
      <c r="D135" s="471"/>
      <c r="E135" s="472"/>
      <c r="F135" s="472"/>
      <c r="G135" s="472"/>
      <c r="H135" s="472"/>
      <c r="I135" s="258" t="s">
        <v>487</v>
      </c>
      <c r="J135" s="54">
        <v>85</v>
      </c>
      <c r="K135" s="45" t="s">
        <v>442</v>
      </c>
      <c r="L135" s="472"/>
      <c r="M135" s="471"/>
      <c r="N135" s="471"/>
      <c r="O135" s="771"/>
      <c r="P135" s="471"/>
      <c r="Q135" s="787"/>
      <c r="R135" s="471"/>
      <c r="S135" s="472"/>
    </row>
    <row r="136" spans="1:19" ht="30">
      <c r="A136" s="471"/>
      <c r="B136" s="471"/>
      <c r="C136" s="471"/>
      <c r="D136" s="471"/>
      <c r="E136" s="472"/>
      <c r="F136" s="472"/>
      <c r="G136" s="472"/>
      <c r="H136" s="472"/>
      <c r="I136" s="258" t="s">
        <v>1542</v>
      </c>
      <c r="J136" s="54">
        <v>0</v>
      </c>
      <c r="K136" s="45" t="s">
        <v>442</v>
      </c>
      <c r="L136" s="472"/>
      <c r="M136" s="471"/>
      <c r="N136" s="471"/>
      <c r="O136" s="771"/>
      <c r="P136" s="471"/>
      <c r="Q136" s="787"/>
      <c r="R136" s="471"/>
      <c r="S136" s="472"/>
    </row>
    <row r="137" spans="1:19">
      <c r="A137" s="471"/>
      <c r="B137" s="471"/>
      <c r="C137" s="471"/>
      <c r="D137" s="471"/>
      <c r="E137" s="472"/>
      <c r="F137" s="472"/>
      <c r="G137" s="472"/>
      <c r="H137" s="473"/>
      <c r="I137" s="258" t="s">
        <v>1202</v>
      </c>
      <c r="J137" s="54">
        <v>6</v>
      </c>
      <c r="K137" s="45" t="s">
        <v>442</v>
      </c>
      <c r="L137" s="472"/>
      <c r="M137" s="471"/>
      <c r="N137" s="471"/>
      <c r="O137" s="771"/>
      <c r="P137" s="471"/>
      <c r="Q137" s="787"/>
      <c r="R137" s="471"/>
      <c r="S137" s="472"/>
    </row>
    <row r="138" spans="1:19" ht="30">
      <c r="A138" s="471"/>
      <c r="B138" s="471"/>
      <c r="C138" s="471"/>
      <c r="D138" s="471"/>
      <c r="E138" s="472"/>
      <c r="F138" s="472"/>
      <c r="G138" s="472"/>
      <c r="H138" s="502" t="s">
        <v>652</v>
      </c>
      <c r="I138" s="258" t="s">
        <v>1541</v>
      </c>
      <c r="J138" s="54">
        <v>2</v>
      </c>
      <c r="K138" s="45" t="s">
        <v>157</v>
      </c>
      <c r="L138" s="472"/>
      <c r="M138" s="471"/>
      <c r="N138" s="471"/>
      <c r="O138" s="771"/>
      <c r="P138" s="471"/>
      <c r="Q138" s="787"/>
      <c r="R138" s="471"/>
      <c r="S138" s="472"/>
    </row>
    <row r="139" spans="1:19" ht="30">
      <c r="A139" s="454"/>
      <c r="B139" s="454"/>
      <c r="C139" s="454"/>
      <c r="D139" s="454"/>
      <c r="E139" s="473"/>
      <c r="F139" s="473"/>
      <c r="G139" s="473"/>
      <c r="H139" s="473"/>
      <c r="I139" s="258" t="s">
        <v>1540</v>
      </c>
      <c r="J139" s="265">
        <v>25</v>
      </c>
      <c r="K139" s="45" t="s">
        <v>442</v>
      </c>
      <c r="L139" s="473"/>
      <c r="M139" s="454"/>
      <c r="N139" s="454"/>
      <c r="O139" s="772"/>
      <c r="P139" s="454"/>
      <c r="Q139" s="788"/>
      <c r="R139" s="454"/>
      <c r="S139" s="473"/>
    </row>
    <row r="140" spans="1:19" ht="120">
      <c r="A140" s="45">
        <v>32</v>
      </c>
      <c r="B140" s="45">
        <v>6</v>
      </c>
      <c r="C140" s="45">
        <v>1</v>
      </c>
      <c r="D140" s="45">
        <v>13</v>
      </c>
      <c r="E140" s="54" t="s">
        <v>1539</v>
      </c>
      <c r="F140" s="54" t="s">
        <v>1538</v>
      </c>
      <c r="G140" s="54" t="s">
        <v>1537</v>
      </c>
      <c r="H140" s="54" t="s">
        <v>1536</v>
      </c>
      <c r="I140" s="258" t="s">
        <v>1535</v>
      </c>
      <c r="J140" s="54">
        <v>3000</v>
      </c>
      <c r="K140" s="45" t="s">
        <v>157</v>
      </c>
      <c r="L140" s="54" t="s">
        <v>1534</v>
      </c>
      <c r="M140" s="45" t="s">
        <v>63</v>
      </c>
      <c r="N140" s="45" t="s">
        <v>491</v>
      </c>
      <c r="O140" s="266">
        <v>19835</v>
      </c>
      <c r="P140" s="45" t="s">
        <v>491</v>
      </c>
      <c r="Q140" s="267">
        <v>17835</v>
      </c>
      <c r="R140" s="45" t="s">
        <v>491</v>
      </c>
      <c r="S140" s="54" t="s">
        <v>1533</v>
      </c>
    </row>
    <row r="141" spans="1:19" ht="30" customHeight="1">
      <c r="A141" s="501">
        <v>33</v>
      </c>
      <c r="B141" s="501">
        <v>1</v>
      </c>
      <c r="C141" s="501">
        <v>1</v>
      </c>
      <c r="D141" s="501">
        <v>6</v>
      </c>
      <c r="E141" s="502" t="s">
        <v>3546</v>
      </c>
      <c r="F141" s="502" t="s">
        <v>2677</v>
      </c>
      <c r="G141" s="502" t="s">
        <v>3547</v>
      </c>
      <c r="H141" s="502" t="s">
        <v>1264</v>
      </c>
      <c r="I141" s="258" t="s">
        <v>430</v>
      </c>
      <c r="J141" s="54">
        <v>2</v>
      </c>
      <c r="K141" s="45" t="s">
        <v>157</v>
      </c>
      <c r="L141" s="502" t="s">
        <v>3548</v>
      </c>
      <c r="M141" s="625" t="s">
        <v>2678</v>
      </c>
      <c r="N141" s="502" t="s">
        <v>206</v>
      </c>
      <c r="O141" s="625" t="s">
        <v>2678</v>
      </c>
      <c r="P141" s="501" t="s">
        <v>2679</v>
      </c>
      <c r="Q141" s="762" t="s">
        <v>2678</v>
      </c>
      <c r="R141" s="757">
        <v>17050</v>
      </c>
      <c r="S141" s="502" t="s">
        <v>2680</v>
      </c>
    </row>
    <row r="142" spans="1:19">
      <c r="A142" s="471"/>
      <c r="B142" s="471"/>
      <c r="C142" s="471"/>
      <c r="D142" s="471"/>
      <c r="E142" s="472"/>
      <c r="F142" s="472"/>
      <c r="G142" s="472"/>
      <c r="H142" s="472"/>
      <c r="I142" s="258" t="s">
        <v>487</v>
      </c>
      <c r="J142" s="54">
        <v>40</v>
      </c>
      <c r="K142" s="45" t="s">
        <v>442</v>
      </c>
      <c r="L142" s="472"/>
      <c r="M142" s="626"/>
      <c r="N142" s="472"/>
      <c r="O142" s="626"/>
      <c r="P142" s="471"/>
      <c r="Q142" s="763"/>
      <c r="R142" s="758"/>
      <c r="S142" s="472"/>
    </row>
    <row r="143" spans="1:19">
      <c r="A143" s="471"/>
      <c r="B143" s="471"/>
      <c r="C143" s="471"/>
      <c r="D143" s="471"/>
      <c r="E143" s="472"/>
      <c r="F143" s="472"/>
      <c r="G143" s="472"/>
      <c r="H143" s="472"/>
      <c r="I143" s="259" t="s">
        <v>1542</v>
      </c>
      <c r="J143" s="54">
        <v>4</v>
      </c>
      <c r="K143" s="45" t="s">
        <v>442</v>
      </c>
      <c r="L143" s="472"/>
      <c r="M143" s="626"/>
      <c r="N143" s="472"/>
      <c r="O143" s="626"/>
      <c r="P143" s="471"/>
      <c r="Q143" s="763"/>
      <c r="R143" s="758"/>
      <c r="S143" s="472"/>
    </row>
    <row r="144" spans="1:19">
      <c r="A144" s="471"/>
      <c r="B144" s="471"/>
      <c r="C144" s="471"/>
      <c r="D144" s="471"/>
      <c r="E144" s="472"/>
      <c r="F144" s="472"/>
      <c r="G144" s="472"/>
      <c r="H144" s="472"/>
      <c r="I144" s="258" t="s">
        <v>1202</v>
      </c>
      <c r="J144" s="54">
        <v>0</v>
      </c>
      <c r="K144" s="45" t="s">
        <v>442</v>
      </c>
      <c r="L144" s="472"/>
      <c r="M144" s="626"/>
      <c r="N144" s="472"/>
      <c r="O144" s="626"/>
      <c r="P144" s="471"/>
      <c r="Q144" s="763"/>
      <c r="R144" s="758"/>
      <c r="S144" s="472"/>
    </row>
    <row r="145" spans="1:19">
      <c r="A145" s="454"/>
      <c r="B145" s="454"/>
      <c r="C145" s="454"/>
      <c r="D145" s="454"/>
      <c r="E145" s="473"/>
      <c r="F145" s="473"/>
      <c r="G145" s="473"/>
      <c r="H145" s="473"/>
      <c r="I145" s="258" t="s">
        <v>1202</v>
      </c>
      <c r="J145" s="54">
        <v>0</v>
      </c>
      <c r="K145" s="45" t="s">
        <v>442</v>
      </c>
      <c r="L145" s="473"/>
      <c r="M145" s="627"/>
      <c r="N145" s="473"/>
      <c r="O145" s="627"/>
      <c r="P145" s="454"/>
      <c r="Q145" s="764"/>
      <c r="R145" s="759"/>
      <c r="S145" s="473"/>
    </row>
    <row r="146" spans="1:19" ht="75" customHeight="1">
      <c r="A146" s="502">
        <v>34</v>
      </c>
      <c r="B146" s="501">
        <v>3</v>
      </c>
      <c r="C146" s="501">
        <v>1</v>
      </c>
      <c r="D146" s="501">
        <v>6</v>
      </c>
      <c r="E146" s="502" t="s">
        <v>2681</v>
      </c>
      <c r="F146" s="502" t="s">
        <v>3549</v>
      </c>
      <c r="G146" s="502" t="s">
        <v>2682</v>
      </c>
      <c r="H146" s="502" t="s">
        <v>2683</v>
      </c>
      <c r="I146" s="248" t="s">
        <v>2684</v>
      </c>
      <c r="J146" s="45">
        <v>28</v>
      </c>
      <c r="K146" s="45" t="s">
        <v>157</v>
      </c>
      <c r="L146" s="502" t="s">
        <v>3550</v>
      </c>
      <c r="M146" s="762" t="s">
        <v>2678</v>
      </c>
      <c r="N146" s="501" t="s">
        <v>346</v>
      </c>
      <c r="O146" s="762" t="s">
        <v>2678</v>
      </c>
      <c r="P146" s="754">
        <v>59611.199999999997</v>
      </c>
      <c r="Q146" s="762" t="s">
        <v>2678</v>
      </c>
      <c r="R146" s="754">
        <v>28000</v>
      </c>
      <c r="S146" s="502" t="s">
        <v>1567</v>
      </c>
    </row>
    <row r="147" spans="1:19" ht="90">
      <c r="A147" s="473"/>
      <c r="B147" s="454"/>
      <c r="C147" s="454"/>
      <c r="D147" s="454"/>
      <c r="E147" s="473"/>
      <c r="F147" s="473"/>
      <c r="G147" s="473"/>
      <c r="H147" s="473"/>
      <c r="I147" s="54" t="s">
        <v>3551</v>
      </c>
      <c r="J147" s="68">
        <v>8000</v>
      </c>
      <c r="K147" s="45" t="s">
        <v>442</v>
      </c>
      <c r="L147" s="473"/>
      <c r="M147" s="764"/>
      <c r="N147" s="454"/>
      <c r="O147" s="764"/>
      <c r="P147" s="756"/>
      <c r="Q147" s="764"/>
      <c r="R147" s="756"/>
      <c r="S147" s="473"/>
    </row>
    <row r="148" spans="1:19" ht="45" customHeight="1">
      <c r="A148" s="502">
        <v>35</v>
      </c>
      <c r="B148" s="502">
        <v>6</v>
      </c>
      <c r="C148" s="502">
        <v>1</v>
      </c>
      <c r="D148" s="502">
        <v>6</v>
      </c>
      <c r="E148" s="502" t="s">
        <v>2685</v>
      </c>
      <c r="F148" s="502" t="s">
        <v>2686</v>
      </c>
      <c r="G148" s="502" t="s">
        <v>2687</v>
      </c>
      <c r="H148" s="502" t="s">
        <v>660</v>
      </c>
      <c r="I148" s="258" t="s">
        <v>1545</v>
      </c>
      <c r="J148" s="45">
        <v>1</v>
      </c>
      <c r="K148" s="45" t="s">
        <v>157</v>
      </c>
      <c r="L148" s="502" t="s">
        <v>3552</v>
      </c>
      <c r="M148" s="762" t="s">
        <v>2678</v>
      </c>
      <c r="N148" s="502" t="s">
        <v>315</v>
      </c>
      <c r="O148" s="762" t="s">
        <v>2678</v>
      </c>
      <c r="P148" s="754">
        <v>27633</v>
      </c>
      <c r="Q148" s="625" t="s">
        <v>2678</v>
      </c>
      <c r="R148" s="757">
        <v>22200</v>
      </c>
      <c r="S148" s="502" t="s">
        <v>2688</v>
      </c>
    </row>
    <row r="149" spans="1:19">
      <c r="A149" s="472"/>
      <c r="B149" s="472"/>
      <c r="C149" s="472"/>
      <c r="D149" s="472"/>
      <c r="E149" s="472"/>
      <c r="F149" s="472"/>
      <c r="G149" s="472"/>
      <c r="H149" s="472"/>
      <c r="I149" s="258" t="s">
        <v>487</v>
      </c>
      <c r="J149" s="45">
        <v>150</v>
      </c>
      <c r="K149" s="45" t="s">
        <v>442</v>
      </c>
      <c r="L149" s="472"/>
      <c r="M149" s="763"/>
      <c r="N149" s="472"/>
      <c r="O149" s="763"/>
      <c r="P149" s="755"/>
      <c r="Q149" s="626"/>
      <c r="R149" s="758"/>
      <c r="S149" s="472"/>
    </row>
    <row r="150" spans="1:19" ht="30">
      <c r="A150" s="472"/>
      <c r="B150" s="472"/>
      <c r="C150" s="472"/>
      <c r="D150" s="472"/>
      <c r="E150" s="472"/>
      <c r="F150" s="472"/>
      <c r="G150" s="472"/>
      <c r="H150" s="472"/>
      <c r="I150" s="258" t="s">
        <v>1542</v>
      </c>
      <c r="J150" s="45">
        <v>0</v>
      </c>
      <c r="K150" s="45" t="s">
        <v>442</v>
      </c>
      <c r="L150" s="472"/>
      <c r="M150" s="763"/>
      <c r="N150" s="472"/>
      <c r="O150" s="763"/>
      <c r="P150" s="755"/>
      <c r="Q150" s="626"/>
      <c r="R150" s="758"/>
      <c r="S150" s="472"/>
    </row>
    <row r="151" spans="1:19">
      <c r="A151" s="472"/>
      <c r="B151" s="472"/>
      <c r="C151" s="472"/>
      <c r="D151" s="472"/>
      <c r="E151" s="472"/>
      <c r="F151" s="472"/>
      <c r="G151" s="472"/>
      <c r="H151" s="473"/>
      <c r="I151" s="258" t="s">
        <v>1202</v>
      </c>
      <c r="J151" s="45">
        <v>0</v>
      </c>
      <c r="K151" s="45" t="s">
        <v>442</v>
      </c>
      <c r="L151" s="472"/>
      <c r="M151" s="763"/>
      <c r="N151" s="472"/>
      <c r="O151" s="763"/>
      <c r="P151" s="755"/>
      <c r="Q151" s="626"/>
      <c r="R151" s="758"/>
      <c r="S151" s="472"/>
    </row>
    <row r="152" spans="1:19" ht="30">
      <c r="A152" s="472"/>
      <c r="B152" s="472"/>
      <c r="C152" s="472"/>
      <c r="D152" s="472"/>
      <c r="E152" s="472"/>
      <c r="F152" s="472"/>
      <c r="G152" s="472"/>
      <c r="H152" s="502" t="s">
        <v>652</v>
      </c>
      <c r="I152" s="258" t="s">
        <v>1541</v>
      </c>
      <c r="J152" s="45">
        <v>1</v>
      </c>
      <c r="K152" s="45" t="s">
        <v>157</v>
      </c>
      <c r="L152" s="472"/>
      <c r="M152" s="763"/>
      <c r="N152" s="472"/>
      <c r="O152" s="763"/>
      <c r="P152" s="755"/>
      <c r="Q152" s="626"/>
      <c r="R152" s="758"/>
      <c r="S152" s="472"/>
    </row>
    <row r="153" spans="1:19" ht="30">
      <c r="A153" s="473"/>
      <c r="B153" s="473"/>
      <c r="C153" s="473"/>
      <c r="D153" s="473"/>
      <c r="E153" s="473"/>
      <c r="F153" s="473"/>
      <c r="G153" s="473"/>
      <c r="H153" s="473"/>
      <c r="I153" s="258" t="s">
        <v>1540</v>
      </c>
      <c r="J153" s="45">
        <v>11</v>
      </c>
      <c r="K153" s="45" t="s">
        <v>442</v>
      </c>
      <c r="L153" s="473"/>
      <c r="M153" s="764"/>
      <c r="N153" s="473"/>
      <c r="O153" s="764"/>
      <c r="P153" s="756"/>
      <c r="Q153" s="627"/>
      <c r="R153" s="759"/>
      <c r="S153" s="473"/>
    </row>
    <row r="154" spans="1:19" ht="45" customHeight="1">
      <c r="A154" s="501">
        <v>36</v>
      </c>
      <c r="B154" s="501">
        <v>6</v>
      </c>
      <c r="C154" s="501">
        <v>1</v>
      </c>
      <c r="D154" s="501">
        <v>6</v>
      </c>
      <c r="E154" s="502" t="s">
        <v>2689</v>
      </c>
      <c r="F154" s="502" t="s">
        <v>3553</v>
      </c>
      <c r="G154" s="502" t="s">
        <v>2690</v>
      </c>
      <c r="H154" s="501" t="s">
        <v>660</v>
      </c>
      <c r="I154" s="258" t="s">
        <v>1545</v>
      </c>
      <c r="J154" s="45">
        <v>1</v>
      </c>
      <c r="K154" s="45" t="s">
        <v>157</v>
      </c>
      <c r="L154" s="502" t="s">
        <v>2691</v>
      </c>
      <c r="M154" s="762" t="s">
        <v>2678</v>
      </c>
      <c r="N154" s="502" t="s">
        <v>63</v>
      </c>
      <c r="O154" s="762" t="s">
        <v>2678</v>
      </c>
      <c r="P154" s="502" t="s">
        <v>2692</v>
      </c>
      <c r="Q154" s="625" t="s">
        <v>2678</v>
      </c>
      <c r="R154" s="754">
        <v>20143.52</v>
      </c>
      <c r="S154" s="502" t="s">
        <v>1657</v>
      </c>
    </row>
    <row r="155" spans="1:19">
      <c r="A155" s="471"/>
      <c r="B155" s="471"/>
      <c r="C155" s="471"/>
      <c r="D155" s="471"/>
      <c r="E155" s="472"/>
      <c r="F155" s="472"/>
      <c r="G155" s="472"/>
      <c r="H155" s="471"/>
      <c r="I155" s="258" t="s">
        <v>487</v>
      </c>
      <c r="J155" s="45">
        <v>200</v>
      </c>
      <c r="K155" s="45" t="s">
        <v>442</v>
      </c>
      <c r="L155" s="472"/>
      <c r="M155" s="763"/>
      <c r="N155" s="472"/>
      <c r="O155" s="763"/>
      <c r="P155" s="472"/>
      <c r="Q155" s="626"/>
      <c r="R155" s="755"/>
      <c r="S155" s="472"/>
    </row>
    <row r="156" spans="1:19" ht="30">
      <c r="A156" s="471"/>
      <c r="B156" s="471"/>
      <c r="C156" s="471"/>
      <c r="D156" s="471"/>
      <c r="E156" s="472"/>
      <c r="F156" s="472"/>
      <c r="G156" s="472"/>
      <c r="H156" s="471"/>
      <c r="I156" s="258" t="s">
        <v>1542</v>
      </c>
      <c r="J156" s="45">
        <v>0</v>
      </c>
      <c r="K156" s="45" t="s">
        <v>442</v>
      </c>
      <c r="L156" s="472"/>
      <c r="M156" s="763"/>
      <c r="N156" s="472"/>
      <c r="O156" s="763"/>
      <c r="P156" s="472"/>
      <c r="Q156" s="626"/>
      <c r="R156" s="755"/>
      <c r="S156" s="472"/>
    </row>
    <row r="157" spans="1:19">
      <c r="A157" s="471"/>
      <c r="B157" s="471"/>
      <c r="C157" s="471"/>
      <c r="D157" s="471"/>
      <c r="E157" s="472"/>
      <c r="F157" s="472"/>
      <c r="G157" s="472"/>
      <c r="H157" s="454"/>
      <c r="I157" s="258" t="s">
        <v>1202</v>
      </c>
      <c r="J157" s="45">
        <v>0</v>
      </c>
      <c r="K157" s="45" t="s">
        <v>442</v>
      </c>
      <c r="L157" s="472"/>
      <c r="M157" s="763"/>
      <c r="N157" s="472"/>
      <c r="O157" s="763"/>
      <c r="P157" s="472"/>
      <c r="Q157" s="626"/>
      <c r="R157" s="755"/>
      <c r="S157" s="472"/>
    </row>
    <row r="158" spans="1:19" ht="30">
      <c r="A158" s="471"/>
      <c r="B158" s="471"/>
      <c r="C158" s="471"/>
      <c r="D158" s="471"/>
      <c r="E158" s="472"/>
      <c r="F158" s="472"/>
      <c r="G158" s="472"/>
      <c r="H158" s="502" t="s">
        <v>652</v>
      </c>
      <c r="I158" s="258" t="s">
        <v>1541</v>
      </c>
      <c r="J158" s="45">
        <v>2</v>
      </c>
      <c r="K158" s="45" t="s">
        <v>157</v>
      </c>
      <c r="L158" s="472"/>
      <c r="M158" s="763"/>
      <c r="N158" s="472"/>
      <c r="O158" s="763"/>
      <c r="P158" s="472"/>
      <c r="Q158" s="626"/>
      <c r="R158" s="755"/>
      <c r="S158" s="472"/>
    </row>
    <row r="159" spans="1:19" ht="30">
      <c r="A159" s="454"/>
      <c r="B159" s="454"/>
      <c r="C159" s="454"/>
      <c r="D159" s="454"/>
      <c r="E159" s="473"/>
      <c r="F159" s="473"/>
      <c r="G159" s="473"/>
      <c r="H159" s="473"/>
      <c r="I159" s="258" t="s">
        <v>1540</v>
      </c>
      <c r="J159" s="45">
        <v>15</v>
      </c>
      <c r="K159" s="45" t="s">
        <v>442</v>
      </c>
      <c r="L159" s="473"/>
      <c r="M159" s="764"/>
      <c r="N159" s="473"/>
      <c r="O159" s="764"/>
      <c r="P159" s="473"/>
      <c r="Q159" s="627"/>
      <c r="R159" s="756"/>
      <c r="S159" s="473"/>
    </row>
    <row r="160" spans="1:19" ht="47.25" customHeight="1">
      <c r="A160" s="501">
        <v>37</v>
      </c>
      <c r="B160" s="501">
        <v>1</v>
      </c>
      <c r="C160" s="501">
        <v>1</v>
      </c>
      <c r="D160" s="501">
        <v>6</v>
      </c>
      <c r="E160" s="502" t="s">
        <v>2693</v>
      </c>
      <c r="F160" s="502" t="s">
        <v>3554</v>
      </c>
      <c r="G160" s="502" t="s">
        <v>2694</v>
      </c>
      <c r="H160" s="501" t="s">
        <v>1666</v>
      </c>
      <c r="I160" s="258" t="s">
        <v>1665</v>
      </c>
      <c r="J160" s="45">
        <v>0</v>
      </c>
      <c r="K160" s="45" t="s">
        <v>157</v>
      </c>
      <c r="L160" s="502" t="s">
        <v>2695</v>
      </c>
      <c r="M160" s="502" t="s">
        <v>491</v>
      </c>
      <c r="N160" s="501" t="s">
        <v>346</v>
      </c>
      <c r="O160" s="501" t="s">
        <v>491</v>
      </c>
      <c r="P160" s="501" t="s">
        <v>2696</v>
      </c>
      <c r="Q160" s="501" t="s">
        <v>491</v>
      </c>
      <c r="R160" s="754">
        <v>31000</v>
      </c>
      <c r="S160" s="502" t="s">
        <v>1663</v>
      </c>
    </row>
    <row r="161" spans="1:19" ht="47.25" customHeight="1">
      <c r="A161" s="471"/>
      <c r="B161" s="471"/>
      <c r="C161" s="471"/>
      <c r="D161" s="471"/>
      <c r="E161" s="472"/>
      <c r="F161" s="472"/>
      <c r="G161" s="472"/>
      <c r="H161" s="471"/>
      <c r="I161" s="45" t="s">
        <v>1662</v>
      </c>
      <c r="J161" s="45">
        <v>1</v>
      </c>
      <c r="K161" s="45" t="s">
        <v>157</v>
      </c>
      <c r="L161" s="472"/>
      <c r="M161" s="472"/>
      <c r="N161" s="471"/>
      <c r="O161" s="471"/>
      <c r="P161" s="471"/>
      <c r="Q161" s="471"/>
      <c r="R161" s="755"/>
      <c r="S161" s="472"/>
    </row>
    <row r="162" spans="1:19" ht="47.25" customHeight="1">
      <c r="A162" s="454"/>
      <c r="B162" s="454"/>
      <c r="C162" s="454"/>
      <c r="D162" s="454"/>
      <c r="E162" s="473"/>
      <c r="F162" s="473"/>
      <c r="G162" s="473"/>
      <c r="H162" s="454"/>
      <c r="I162" s="168" t="s">
        <v>1128</v>
      </c>
      <c r="J162" s="168">
        <v>1</v>
      </c>
      <c r="K162" s="168" t="s">
        <v>157</v>
      </c>
      <c r="L162" s="473"/>
      <c r="M162" s="473"/>
      <c r="N162" s="454"/>
      <c r="O162" s="454"/>
      <c r="P162" s="454"/>
      <c r="Q162" s="454"/>
      <c r="R162" s="756"/>
      <c r="S162" s="473"/>
    </row>
    <row r="163" spans="1:19" ht="30" customHeight="1">
      <c r="A163" s="502">
        <v>38</v>
      </c>
      <c r="B163" s="501">
        <v>6</v>
      </c>
      <c r="C163" s="501">
        <v>1</v>
      </c>
      <c r="D163" s="501">
        <v>6</v>
      </c>
      <c r="E163" s="502" t="s">
        <v>2697</v>
      </c>
      <c r="F163" s="502" t="s">
        <v>2698</v>
      </c>
      <c r="G163" s="502" t="s">
        <v>2699</v>
      </c>
      <c r="H163" s="501" t="s">
        <v>1653</v>
      </c>
      <c r="I163" s="258" t="s">
        <v>1652</v>
      </c>
      <c r="J163" s="45">
        <v>1</v>
      </c>
      <c r="K163" s="45" t="s">
        <v>157</v>
      </c>
      <c r="L163" s="502" t="s">
        <v>2700</v>
      </c>
      <c r="M163" s="501" t="s">
        <v>491</v>
      </c>
      <c r="N163" s="501" t="s">
        <v>2113</v>
      </c>
      <c r="O163" s="501" t="s">
        <v>491</v>
      </c>
      <c r="P163" s="754">
        <v>36452.400000000001</v>
      </c>
      <c r="Q163" s="501" t="s">
        <v>491</v>
      </c>
      <c r="R163" s="757">
        <v>30666.799999999999</v>
      </c>
      <c r="S163" s="502" t="s">
        <v>2701</v>
      </c>
    </row>
    <row r="164" spans="1:19">
      <c r="A164" s="472"/>
      <c r="B164" s="471"/>
      <c r="C164" s="471"/>
      <c r="D164" s="471"/>
      <c r="E164" s="472"/>
      <c r="F164" s="472"/>
      <c r="G164" s="472"/>
      <c r="H164" s="471"/>
      <c r="I164" s="258" t="s">
        <v>487</v>
      </c>
      <c r="J164" s="45">
        <v>202</v>
      </c>
      <c r="K164" s="45" t="s">
        <v>442</v>
      </c>
      <c r="L164" s="472"/>
      <c r="M164" s="471"/>
      <c r="N164" s="471"/>
      <c r="O164" s="471"/>
      <c r="P164" s="755"/>
      <c r="Q164" s="471"/>
      <c r="R164" s="758"/>
      <c r="S164" s="472"/>
    </row>
    <row r="165" spans="1:19" ht="30">
      <c r="A165" s="472"/>
      <c r="B165" s="471"/>
      <c r="C165" s="471"/>
      <c r="D165" s="471"/>
      <c r="E165" s="472"/>
      <c r="F165" s="472"/>
      <c r="G165" s="472"/>
      <c r="H165" s="471"/>
      <c r="I165" s="54" t="s">
        <v>2702</v>
      </c>
      <c r="J165" s="45">
        <v>0</v>
      </c>
      <c r="K165" s="45" t="s">
        <v>442</v>
      </c>
      <c r="L165" s="472"/>
      <c r="M165" s="471"/>
      <c r="N165" s="471"/>
      <c r="O165" s="471"/>
      <c r="P165" s="755"/>
      <c r="Q165" s="471"/>
      <c r="R165" s="758"/>
      <c r="S165" s="472"/>
    </row>
    <row r="166" spans="1:19" ht="30">
      <c r="A166" s="472"/>
      <c r="B166" s="471"/>
      <c r="C166" s="471"/>
      <c r="D166" s="471"/>
      <c r="E166" s="472"/>
      <c r="F166" s="472"/>
      <c r="G166" s="472"/>
      <c r="H166" s="471"/>
      <c r="I166" s="54" t="s">
        <v>1139</v>
      </c>
      <c r="J166" s="45">
        <v>8</v>
      </c>
      <c r="K166" s="45" t="s">
        <v>442</v>
      </c>
      <c r="L166" s="472"/>
      <c r="M166" s="471"/>
      <c r="N166" s="471"/>
      <c r="O166" s="471"/>
      <c r="P166" s="755"/>
      <c r="Q166" s="471"/>
      <c r="R166" s="758"/>
      <c r="S166" s="472"/>
    </row>
    <row r="167" spans="1:19">
      <c r="A167" s="472"/>
      <c r="B167" s="471"/>
      <c r="C167" s="471"/>
      <c r="D167" s="471"/>
      <c r="E167" s="472"/>
      <c r="F167" s="472"/>
      <c r="G167" s="472"/>
      <c r="H167" s="454"/>
      <c r="I167" s="211" t="s">
        <v>2703</v>
      </c>
      <c r="J167" s="45">
        <v>0</v>
      </c>
      <c r="K167" s="45" t="s">
        <v>442</v>
      </c>
      <c r="L167" s="472"/>
      <c r="M167" s="471"/>
      <c r="N167" s="471"/>
      <c r="O167" s="471"/>
      <c r="P167" s="755"/>
      <c r="Q167" s="471"/>
      <c r="R167" s="758"/>
      <c r="S167" s="472"/>
    </row>
    <row r="168" spans="1:19" ht="45">
      <c r="A168" s="473"/>
      <c r="B168" s="454"/>
      <c r="C168" s="454"/>
      <c r="D168" s="454"/>
      <c r="E168" s="473"/>
      <c r="F168" s="473"/>
      <c r="G168" s="473"/>
      <c r="H168" s="54" t="s">
        <v>2704</v>
      </c>
      <c r="I168" s="54" t="s">
        <v>2705</v>
      </c>
      <c r="J168" s="45">
        <v>3</v>
      </c>
      <c r="K168" s="45" t="s">
        <v>157</v>
      </c>
      <c r="L168" s="473"/>
      <c r="M168" s="454"/>
      <c r="N168" s="454"/>
      <c r="O168" s="454"/>
      <c r="P168" s="756"/>
      <c r="Q168" s="454"/>
      <c r="R168" s="759"/>
      <c r="S168" s="473"/>
    </row>
    <row r="169" spans="1:19" ht="35.25" customHeight="1">
      <c r="A169" s="501">
        <v>39</v>
      </c>
      <c r="B169" s="501">
        <v>1</v>
      </c>
      <c r="C169" s="501">
        <v>1</v>
      </c>
      <c r="D169" s="501">
        <v>6</v>
      </c>
      <c r="E169" s="502" t="s">
        <v>2706</v>
      </c>
      <c r="F169" s="502" t="s">
        <v>2707</v>
      </c>
      <c r="G169" s="502" t="s">
        <v>2708</v>
      </c>
      <c r="H169" s="502" t="s">
        <v>1264</v>
      </c>
      <c r="I169" s="258" t="s">
        <v>430</v>
      </c>
      <c r="J169" s="45">
        <v>1</v>
      </c>
      <c r="K169" s="45" t="s">
        <v>157</v>
      </c>
      <c r="L169" s="502" t="s">
        <v>2709</v>
      </c>
      <c r="M169" s="501" t="s">
        <v>491</v>
      </c>
      <c r="N169" s="501" t="s">
        <v>63</v>
      </c>
      <c r="O169" s="501" t="s">
        <v>491</v>
      </c>
      <c r="P169" s="754">
        <v>37690</v>
      </c>
      <c r="Q169" s="501" t="s">
        <v>491</v>
      </c>
      <c r="R169" s="754">
        <v>32625</v>
      </c>
      <c r="S169" s="502" t="s">
        <v>2710</v>
      </c>
    </row>
    <row r="170" spans="1:19" ht="35.25" customHeight="1">
      <c r="A170" s="471"/>
      <c r="B170" s="471"/>
      <c r="C170" s="471"/>
      <c r="D170" s="471"/>
      <c r="E170" s="472"/>
      <c r="F170" s="472"/>
      <c r="G170" s="472"/>
      <c r="H170" s="472"/>
      <c r="I170" s="258" t="s">
        <v>487</v>
      </c>
      <c r="J170" s="45">
        <v>50</v>
      </c>
      <c r="K170" s="45" t="s">
        <v>442</v>
      </c>
      <c r="L170" s="472"/>
      <c r="M170" s="471"/>
      <c r="N170" s="471"/>
      <c r="O170" s="471"/>
      <c r="P170" s="755"/>
      <c r="Q170" s="471"/>
      <c r="R170" s="755"/>
      <c r="S170" s="472"/>
    </row>
    <row r="171" spans="1:19" ht="35.25" customHeight="1">
      <c r="A171" s="471"/>
      <c r="B171" s="471"/>
      <c r="C171" s="471"/>
      <c r="D171" s="471"/>
      <c r="E171" s="472"/>
      <c r="F171" s="472"/>
      <c r="G171" s="472"/>
      <c r="H171" s="472"/>
      <c r="I171" s="259" t="s">
        <v>1542</v>
      </c>
      <c r="J171" s="45">
        <v>2</v>
      </c>
      <c r="K171" s="45" t="s">
        <v>442</v>
      </c>
      <c r="L171" s="472"/>
      <c r="M171" s="471"/>
      <c r="N171" s="471"/>
      <c r="O171" s="471"/>
      <c r="P171" s="755"/>
      <c r="Q171" s="471"/>
      <c r="R171" s="755"/>
      <c r="S171" s="472"/>
    </row>
    <row r="172" spans="1:19" ht="35.25" customHeight="1">
      <c r="A172" s="454"/>
      <c r="B172" s="454"/>
      <c r="C172" s="454"/>
      <c r="D172" s="454"/>
      <c r="E172" s="473"/>
      <c r="F172" s="473"/>
      <c r="G172" s="473"/>
      <c r="H172" s="473"/>
      <c r="I172" s="45" t="s">
        <v>2703</v>
      </c>
      <c r="J172" s="45">
        <v>0</v>
      </c>
      <c r="K172" s="45" t="s">
        <v>442</v>
      </c>
      <c r="L172" s="473"/>
      <c r="M172" s="454"/>
      <c r="N172" s="454"/>
      <c r="O172" s="454"/>
      <c r="P172" s="756"/>
      <c r="Q172" s="454"/>
      <c r="R172" s="756"/>
      <c r="S172" s="473"/>
    </row>
    <row r="173" spans="1:19" ht="42.75" customHeight="1">
      <c r="A173" s="501">
        <v>40</v>
      </c>
      <c r="B173" s="501">
        <v>1</v>
      </c>
      <c r="C173" s="501">
        <v>1</v>
      </c>
      <c r="D173" s="501">
        <v>6</v>
      </c>
      <c r="E173" s="502" t="s">
        <v>2711</v>
      </c>
      <c r="F173" s="502" t="s">
        <v>2712</v>
      </c>
      <c r="G173" s="502" t="s">
        <v>2713</v>
      </c>
      <c r="H173" s="502" t="s">
        <v>1264</v>
      </c>
      <c r="I173" s="258" t="s">
        <v>430</v>
      </c>
      <c r="J173" s="45">
        <v>1</v>
      </c>
      <c r="K173" s="45" t="s">
        <v>157</v>
      </c>
      <c r="L173" s="502" t="s">
        <v>2714</v>
      </c>
      <c r="M173" s="501" t="s">
        <v>491</v>
      </c>
      <c r="N173" s="501" t="s">
        <v>315</v>
      </c>
      <c r="O173" s="501" t="s">
        <v>491</v>
      </c>
      <c r="P173" s="754">
        <v>84740</v>
      </c>
      <c r="Q173" s="501" t="s">
        <v>491</v>
      </c>
      <c r="R173" s="754">
        <v>73400</v>
      </c>
      <c r="S173" s="502" t="s">
        <v>1620</v>
      </c>
    </row>
    <row r="174" spans="1:19" ht="42.75" customHeight="1">
      <c r="A174" s="471"/>
      <c r="B174" s="471"/>
      <c r="C174" s="471"/>
      <c r="D174" s="471"/>
      <c r="E174" s="472"/>
      <c r="F174" s="472"/>
      <c r="G174" s="472"/>
      <c r="H174" s="472"/>
      <c r="I174" s="258" t="s">
        <v>487</v>
      </c>
      <c r="J174" s="45">
        <v>100</v>
      </c>
      <c r="K174" s="45" t="s">
        <v>442</v>
      </c>
      <c r="L174" s="472"/>
      <c r="M174" s="471"/>
      <c r="N174" s="471"/>
      <c r="O174" s="471"/>
      <c r="P174" s="755"/>
      <c r="Q174" s="471"/>
      <c r="R174" s="755"/>
      <c r="S174" s="472"/>
    </row>
    <row r="175" spans="1:19" ht="42.75" customHeight="1">
      <c r="A175" s="471"/>
      <c r="B175" s="471"/>
      <c r="C175" s="471"/>
      <c r="D175" s="471"/>
      <c r="E175" s="472"/>
      <c r="F175" s="472"/>
      <c r="G175" s="472"/>
      <c r="H175" s="472"/>
      <c r="I175" s="760" t="s">
        <v>1542</v>
      </c>
      <c r="J175" s="501">
        <v>2</v>
      </c>
      <c r="K175" s="501" t="s">
        <v>442</v>
      </c>
      <c r="L175" s="472"/>
      <c r="M175" s="471"/>
      <c r="N175" s="471"/>
      <c r="O175" s="471"/>
      <c r="P175" s="755"/>
      <c r="Q175" s="471"/>
      <c r="R175" s="755"/>
      <c r="S175" s="472"/>
    </row>
    <row r="176" spans="1:19" ht="42.75" customHeight="1">
      <c r="A176" s="471"/>
      <c r="B176" s="471"/>
      <c r="C176" s="471"/>
      <c r="D176" s="471"/>
      <c r="E176" s="472"/>
      <c r="F176" s="472"/>
      <c r="G176" s="472"/>
      <c r="H176" s="472"/>
      <c r="I176" s="761"/>
      <c r="J176" s="454"/>
      <c r="K176" s="454"/>
      <c r="L176" s="472"/>
      <c r="M176" s="471"/>
      <c r="N176" s="471"/>
      <c r="O176" s="471"/>
      <c r="P176" s="755"/>
      <c r="Q176" s="471"/>
      <c r="R176" s="755"/>
      <c r="S176" s="472"/>
    </row>
    <row r="177" spans="1:19" ht="42.75" customHeight="1">
      <c r="A177" s="454"/>
      <c r="B177" s="454"/>
      <c r="C177" s="454"/>
      <c r="D177" s="454"/>
      <c r="E177" s="473"/>
      <c r="F177" s="473"/>
      <c r="G177" s="473"/>
      <c r="H177" s="473"/>
      <c r="I177" s="45" t="s">
        <v>2703</v>
      </c>
      <c r="J177" s="45">
        <v>0</v>
      </c>
      <c r="K177" s="45" t="s">
        <v>442</v>
      </c>
      <c r="L177" s="473"/>
      <c r="M177" s="454"/>
      <c r="N177" s="454"/>
      <c r="O177" s="454"/>
      <c r="P177" s="756"/>
      <c r="Q177" s="454"/>
      <c r="R177" s="756"/>
      <c r="S177" s="473"/>
    </row>
    <row r="178" spans="1:19" ht="33.75" customHeight="1">
      <c r="A178" s="501">
        <v>41</v>
      </c>
      <c r="B178" s="501">
        <v>1</v>
      </c>
      <c r="C178" s="501">
        <v>1</v>
      </c>
      <c r="D178" s="501">
        <v>6</v>
      </c>
      <c r="E178" s="502" t="s">
        <v>2715</v>
      </c>
      <c r="F178" s="502" t="s">
        <v>2716</v>
      </c>
      <c r="G178" s="502" t="s">
        <v>2717</v>
      </c>
      <c r="H178" s="501" t="s">
        <v>660</v>
      </c>
      <c r="I178" s="258" t="s">
        <v>1545</v>
      </c>
      <c r="J178" s="45">
        <v>1</v>
      </c>
      <c r="K178" s="45" t="s">
        <v>157</v>
      </c>
      <c r="L178" s="502" t="s">
        <v>2718</v>
      </c>
      <c r="M178" s="501" t="s">
        <v>491</v>
      </c>
      <c r="N178" s="501" t="s">
        <v>346</v>
      </c>
      <c r="O178" s="501" t="s">
        <v>491</v>
      </c>
      <c r="P178" s="754">
        <v>38420</v>
      </c>
      <c r="Q178" s="501" t="s">
        <v>491</v>
      </c>
      <c r="R178" s="757">
        <v>34000</v>
      </c>
      <c r="S178" s="502" t="s">
        <v>1620</v>
      </c>
    </row>
    <row r="179" spans="1:19" ht="33.75" customHeight="1">
      <c r="A179" s="471"/>
      <c r="B179" s="471"/>
      <c r="C179" s="471"/>
      <c r="D179" s="471"/>
      <c r="E179" s="472"/>
      <c r="F179" s="472"/>
      <c r="G179" s="472"/>
      <c r="H179" s="471"/>
      <c r="I179" s="258" t="s">
        <v>487</v>
      </c>
      <c r="J179" s="45">
        <v>300</v>
      </c>
      <c r="K179" s="45" t="s">
        <v>442</v>
      </c>
      <c r="L179" s="472"/>
      <c r="M179" s="471"/>
      <c r="N179" s="471"/>
      <c r="O179" s="471"/>
      <c r="P179" s="755"/>
      <c r="Q179" s="471"/>
      <c r="R179" s="758"/>
      <c r="S179" s="472"/>
    </row>
    <row r="180" spans="1:19" ht="33.75" customHeight="1">
      <c r="A180" s="471"/>
      <c r="B180" s="471"/>
      <c r="C180" s="471"/>
      <c r="D180" s="471"/>
      <c r="E180" s="472"/>
      <c r="F180" s="472"/>
      <c r="G180" s="472"/>
      <c r="H180" s="471"/>
      <c r="I180" s="258" t="s">
        <v>1542</v>
      </c>
      <c r="J180" s="45">
        <v>0</v>
      </c>
      <c r="K180" s="45" t="s">
        <v>442</v>
      </c>
      <c r="L180" s="472"/>
      <c r="M180" s="471"/>
      <c r="N180" s="471"/>
      <c r="O180" s="471"/>
      <c r="P180" s="755"/>
      <c r="Q180" s="471"/>
      <c r="R180" s="758"/>
      <c r="S180" s="472"/>
    </row>
    <row r="181" spans="1:19" ht="33.75" customHeight="1">
      <c r="A181" s="454"/>
      <c r="B181" s="454"/>
      <c r="C181" s="454"/>
      <c r="D181" s="454"/>
      <c r="E181" s="473"/>
      <c r="F181" s="473"/>
      <c r="G181" s="473"/>
      <c r="H181" s="454"/>
      <c r="I181" s="258" t="s">
        <v>1202</v>
      </c>
      <c r="J181" s="45">
        <v>0</v>
      </c>
      <c r="K181" s="45" t="s">
        <v>442</v>
      </c>
      <c r="L181" s="473"/>
      <c r="M181" s="454"/>
      <c r="N181" s="454"/>
      <c r="O181" s="454"/>
      <c r="P181" s="756"/>
      <c r="Q181" s="454"/>
      <c r="R181" s="759"/>
      <c r="S181" s="473"/>
    </row>
    <row r="182" spans="1:19" ht="78.75" customHeight="1">
      <c r="A182" s="501">
        <v>42</v>
      </c>
      <c r="B182" s="501">
        <v>1</v>
      </c>
      <c r="C182" s="501">
        <v>1</v>
      </c>
      <c r="D182" s="501">
        <v>6</v>
      </c>
      <c r="E182" s="502" t="s">
        <v>2719</v>
      </c>
      <c r="F182" s="502" t="s">
        <v>2720</v>
      </c>
      <c r="G182" s="502" t="s">
        <v>3555</v>
      </c>
      <c r="H182" s="501" t="s">
        <v>1264</v>
      </c>
      <c r="I182" s="258" t="s">
        <v>430</v>
      </c>
      <c r="J182" s="45">
        <v>1</v>
      </c>
      <c r="K182" s="45" t="s">
        <v>157</v>
      </c>
      <c r="L182" s="502" t="s">
        <v>2721</v>
      </c>
      <c r="M182" s="501" t="s">
        <v>491</v>
      </c>
      <c r="N182" s="501" t="s">
        <v>255</v>
      </c>
      <c r="O182" s="501" t="s">
        <v>491</v>
      </c>
      <c r="P182" s="501" t="s">
        <v>2722</v>
      </c>
      <c r="Q182" s="501" t="s">
        <v>491</v>
      </c>
      <c r="R182" s="754">
        <v>64526.400000000001</v>
      </c>
      <c r="S182" s="502" t="s">
        <v>1533</v>
      </c>
    </row>
    <row r="183" spans="1:19" ht="78.75" customHeight="1">
      <c r="A183" s="471"/>
      <c r="B183" s="471"/>
      <c r="C183" s="471"/>
      <c r="D183" s="471"/>
      <c r="E183" s="472"/>
      <c r="F183" s="472"/>
      <c r="G183" s="472"/>
      <c r="H183" s="471"/>
      <c r="I183" s="258" t="s">
        <v>487</v>
      </c>
      <c r="J183" s="45">
        <v>80</v>
      </c>
      <c r="K183" s="45" t="s">
        <v>442</v>
      </c>
      <c r="L183" s="472"/>
      <c r="M183" s="471"/>
      <c r="N183" s="471"/>
      <c r="O183" s="471"/>
      <c r="P183" s="471"/>
      <c r="Q183" s="471"/>
      <c r="R183" s="755"/>
      <c r="S183" s="472"/>
    </row>
    <row r="184" spans="1:19" ht="78.75" customHeight="1">
      <c r="A184" s="471"/>
      <c r="B184" s="471"/>
      <c r="C184" s="471"/>
      <c r="D184" s="471"/>
      <c r="E184" s="472"/>
      <c r="F184" s="472"/>
      <c r="G184" s="472"/>
      <c r="H184" s="471"/>
      <c r="I184" s="259" t="s">
        <v>1542</v>
      </c>
      <c r="J184" s="45">
        <v>2</v>
      </c>
      <c r="K184" s="45" t="s">
        <v>442</v>
      </c>
      <c r="L184" s="472"/>
      <c r="M184" s="471"/>
      <c r="N184" s="471"/>
      <c r="O184" s="471"/>
      <c r="P184" s="471"/>
      <c r="Q184" s="471"/>
      <c r="R184" s="755"/>
      <c r="S184" s="472"/>
    </row>
    <row r="185" spans="1:19" ht="78.75" customHeight="1">
      <c r="A185" s="454"/>
      <c r="B185" s="454"/>
      <c r="C185" s="454"/>
      <c r="D185" s="454"/>
      <c r="E185" s="473"/>
      <c r="F185" s="473"/>
      <c r="G185" s="473"/>
      <c r="H185" s="454"/>
      <c r="I185" s="45" t="s">
        <v>2703</v>
      </c>
      <c r="J185" s="45">
        <v>0</v>
      </c>
      <c r="K185" s="45" t="s">
        <v>442</v>
      </c>
      <c r="L185" s="473"/>
      <c r="M185" s="454"/>
      <c r="N185" s="454"/>
      <c r="O185" s="454"/>
      <c r="P185" s="454"/>
      <c r="Q185" s="454"/>
      <c r="R185" s="756"/>
      <c r="S185" s="473"/>
    </row>
    <row r="186" spans="1:19" ht="30" customHeight="1">
      <c r="A186" s="501">
        <v>43</v>
      </c>
      <c r="B186" s="501">
        <v>3</v>
      </c>
      <c r="C186" s="501">
        <v>1</v>
      </c>
      <c r="D186" s="501">
        <v>9</v>
      </c>
      <c r="E186" s="502" t="s">
        <v>2723</v>
      </c>
      <c r="F186" s="502" t="s">
        <v>2724</v>
      </c>
      <c r="G186" s="502" t="s">
        <v>3556</v>
      </c>
      <c r="H186" s="501" t="s">
        <v>1653</v>
      </c>
      <c r="I186" s="258" t="s">
        <v>1652</v>
      </c>
      <c r="J186" s="45">
        <v>3</v>
      </c>
      <c r="K186" s="45" t="s">
        <v>157</v>
      </c>
      <c r="L186" s="502" t="s">
        <v>3557</v>
      </c>
      <c r="M186" s="501" t="s">
        <v>491</v>
      </c>
      <c r="N186" s="501" t="s">
        <v>346</v>
      </c>
      <c r="O186" s="501" t="s">
        <v>491</v>
      </c>
      <c r="P186" s="754">
        <v>24023.8</v>
      </c>
      <c r="Q186" s="501" t="s">
        <v>491</v>
      </c>
      <c r="R186" s="754">
        <v>17901</v>
      </c>
      <c r="S186" s="502" t="s">
        <v>1549</v>
      </c>
    </row>
    <row r="187" spans="1:19">
      <c r="A187" s="471"/>
      <c r="B187" s="471"/>
      <c r="C187" s="471"/>
      <c r="D187" s="471"/>
      <c r="E187" s="472"/>
      <c r="F187" s="472"/>
      <c r="G187" s="472"/>
      <c r="H187" s="471"/>
      <c r="I187" s="258" t="s">
        <v>487</v>
      </c>
      <c r="J187" s="45">
        <v>300</v>
      </c>
      <c r="K187" s="45" t="s">
        <v>442</v>
      </c>
      <c r="L187" s="472"/>
      <c r="M187" s="471"/>
      <c r="N187" s="471"/>
      <c r="O187" s="471"/>
      <c r="P187" s="755"/>
      <c r="Q187" s="471"/>
      <c r="R187" s="755"/>
      <c r="S187" s="472"/>
    </row>
    <row r="188" spans="1:19" ht="30">
      <c r="A188" s="471"/>
      <c r="B188" s="471"/>
      <c r="C188" s="471"/>
      <c r="D188" s="471"/>
      <c r="E188" s="472"/>
      <c r="F188" s="472"/>
      <c r="G188" s="472"/>
      <c r="H188" s="471"/>
      <c r="I188" s="54" t="s">
        <v>2702</v>
      </c>
      <c r="J188" s="45">
        <v>0</v>
      </c>
      <c r="K188" s="45" t="s">
        <v>442</v>
      </c>
      <c r="L188" s="472"/>
      <c r="M188" s="471"/>
      <c r="N188" s="471"/>
      <c r="O188" s="471"/>
      <c r="P188" s="755"/>
      <c r="Q188" s="471"/>
      <c r="R188" s="755"/>
      <c r="S188" s="472"/>
    </row>
    <row r="189" spans="1:19" ht="30">
      <c r="A189" s="471"/>
      <c r="B189" s="471"/>
      <c r="C189" s="471"/>
      <c r="D189" s="471"/>
      <c r="E189" s="472"/>
      <c r="F189" s="472"/>
      <c r="G189" s="472"/>
      <c r="H189" s="471"/>
      <c r="I189" s="54" t="s">
        <v>1139</v>
      </c>
      <c r="J189" s="45">
        <v>0</v>
      </c>
      <c r="K189" s="45" t="s">
        <v>442</v>
      </c>
      <c r="L189" s="472"/>
      <c r="M189" s="471"/>
      <c r="N189" s="471"/>
      <c r="O189" s="471"/>
      <c r="P189" s="755"/>
      <c r="Q189" s="471"/>
      <c r="R189" s="755"/>
      <c r="S189" s="472"/>
    </row>
    <row r="190" spans="1:19">
      <c r="A190" s="454"/>
      <c r="B190" s="454"/>
      <c r="C190" s="454"/>
      <c r="D190" s="454"/>
      <c r="E190" s="473"/>
      <c r="F190" s="473"/>
      <c r="G190" s="473"/>
      <c r="H190" s="454"/>
      <c r="I190" s="211" t="s">
        <v>2703</v>
      </c>
      <c r="J190" s="45">
        <v>5</v>
      </c>
      <c r="K190" s="45" t="s">
        <v>442</v>
      </c>
      <c r="L190" s="473"/>
      <c r="M190" s="454"/>
      <c r="N190" s="454"/>
      <c r="O190" s="454"/>
      <c r="P190" s="756"/>
      <c r="Q190" s="454"/>
      <c r="R190" s="756"/>
      <c r="S190" s="473"/>
    </row>
    <row r="191" spans="1:19" ht="30" customHeight="1">
      <c r="A191" s="501">
        <v>44</v>
      </c>
      <c r="B191" s="501">
        <v>6</v>
      </c>
      <c r="C191" s="501">
        <v>2</v>
      </c>
      <c r="D191" s="501">
        <v>10</v>
      </c>
      <c r="E191" s="502" t="s">
        <v>2725</v>
      </c>
      <c r="F191" s="502" t="s">
        <v>2726</v>
      </c>
      <c r="G191" s="502" t="s">
        <v>2727</v>
      </c>
      <c r="H191" s="502" t="s">
        <v>1264</v>
      </c>
      <c r="I191" s="258" t="s">
        <v>430</v>
      </c>
      <c r="J191" s="45">
        <v>1</v>
      </c>
      <c r="K191" s="45" t="s">
        <v>157</v>
      </c>
      <c r="L191" s="502" t="s">
        <v>2728</v>
      </c>
      <c r="M191" s="501" t="s">
        <v>491</v>
      </c>
      <c r="N191" s="501" t="s">
        <v>63</v>
      </c>
      <c r="O191" s="501" t="s">
        <v>491</v>
      </c>
      <c r="P191" s="754">
        <v>20595.75</v>
      </c>
      <c r="Q191" s="501" t="s">
        <v>491</v>
      </c>
      <c r="R191" s="754">
        <v>17775</v>
      </c>
      <c r="S191" s="502" t="s">
        <v>1631</v>
      </c>
    </row>
    <row r="192" spans="1:19">
      <c r="A192" s="471"/>
      <c r="B192" s="471"/>
      <c r="C192" s="471"/>
      <c r="D192" s="471"/>
      <c r="E192" s="472"/>
      <c r="F192" s="472"/>
      <c r="G192" s="472"/>
      <c r="H192" s="472"/>
      <c r="I192" s="258" t="s">
        <v>487</v>
      </c>
      <c r="J192" s="45">
        <v>50</v>
      </c>
      <c r="K192" s="45" t="s">
        <v>442</v>
      </c>
      <c r="L192" s="472"/>
      <c r="M192" s="471"/>
      <c r="N192" s="471"/>
      <c r="O192" s="471"/>
      <c r="P192" s="755"/>
      <c r="Q192" s="471"/>
      <c r="R192" s="755"/>
      <c r="S192" s="472"/>
    </row>
    <row r="193" spans="1:19">
      <c r="A193" s="471"/>
      <c r="B193" s="471"/>
      <c r="C193" s="471"/>
      <c r="D193" s="471"/>
      <c r="E193" s="472"/>
      <c r="F193" s="472"/>
      <c r="G193" s="472"/>
      <c r="H193" s="472"/>
      <c r="I193" s="259" t="s">
        <v>1542</v>
      </c>
      <c r="J193" s="45">
        <v>1</v>
      </c>
      <c r="K193" s="45" t="s">
        <v>442</v>
      </c>
      <c r="L193" s="472"/>
      <c r="M193" s="471"/>
      <c r="N193" s="471"/>
      <c r="O193" s="471"/>
      <c r="P193" s="755"/>
      <c r="Q193" s="471"/>
      <c r="R193" s="755"/>
      <c r="S193" s="472"/>
    </row>
    <row r="194" spans="1:19">
      <c r="A194" s="471"/>
      <c r="B194" s="471"/>
      <c r="C194" s="471"/>
      <c r="D194" s="471"/>
      <c r="E194" s="472"/>
      <c r="F194" s="472"/>
      <c r="G194" s="472"/>
      <c r="H194" s="473"/>
      <c r="I194" s="45" t="s">
        <v>2703</v>
      </c>
      <c r="J194" s="45">
        <v>0</v>
      </c>
      <c r="K194" s="45" t="s">
        <v>442</v>
      </c>
      <c r="L194" s="472"/>
      <c r="M194" s="471"/>
      <c r="N194" s="471"/>
      <c r="O194" s="471"/>
      <c r="P194" s="755"/>
      <c r="Q194" s="471"/>
      <c r="R194" s="755"/>
      <c r="S194" s="472"/>
    </row>
    <row r="195" spans="1:19" ht="75" customHeight="1">
      <c r="A195" s="471"/>
      <c r="B195" s="471"/>
      <c r="C195" s="471"/>
      <c r="D195" s="471"/>
      <c r="E195" s="472"/>
      <c r="F195" s="472"/>
      <c r="G195" s="472"/>
      <c r="H195" s="502" t="s">
        <v>2683</v>
      </c>
      <c r="I195" s="54" t="s">
        <v>2684</v>
      </c>
      <c r="J195" s="45">
        <v>1</v>
      </c>
      <c r="K195" s="45" t="s">
        <v>157</v>
      </c>
      <c r="L195" s="472"/>
      <c r="M195" s="471"/>
      <c r="N195" s="471"/>
      <c r="O195" s="471"/>
      <c r="P195" s="755"/>
      <c r="Q195" s="471"/>
      <c r="R195" s="755"/>
      <c r="S195" s="472"/>
    </row>
    <row r="196" spans="1:19" ht="90">
      <c r="A196" s="454"/>
      <c r="B196" s="454"/>
      <c r="C196" s="454"/>
      <c r="D196" s="454"/>
      <c r="E196" s="473"/>
      <c r="F196" s="473"/>
      <c r="G196" s="473"/>
      <c r="H196" s="473"/>
      <c r="I196" s="54" t="s">
        <v>3551</v>
      </c>
      <c r="J196" s="45">
        <v>1000</v>
      </c>
      <c r="K196" s="45" t="s">
        <v>442</v>
      </c>
      <c r="L196" s="473"/>
      <c r="M196" s="454"/>
      <c r="N196" s="454"/>
      <c r="O196" s="454"/>
      <c r="P196" s="756"/>
      <c r="Q196" s="454"/>
      <c r="R196" s="756"/>
      <c r="S196" s="473"/>
    </row>
    <row r="197" spans="1:19" ht="65.25" customHeight="1">
      <c r="A197" s="501">
        <v>45</v>
      </c>
      <c r="B197" s="501">
        <v>6</v>
      </c>
      <c r="C197" s="501">
        <v>5</v>
      </c>
      <c r="D197" s="501">
        <v>11</v>
      </c>
      <c r="E197" s="502" t="s">
        <v>2729</v>
      </c>
      <c r="F197" s="502" t="s">
        <v>2730</v>
      </c>
      <c r="G197" s="502" t="s">
        <v>2731</v>
      </c>
      <c r="H197" s="501" t="s">
        <v>660</v>
      </c>
      <c r="I197" s="264" t="s">
        <v>1545</v>
      </c>
      <c r="J197" s="168">
        <v>1</v>
      </c>
      <c r="K197" s="168" t="s">
        <v>157</v>
      </c>
      <c r="L197" s="502" t="s">
        <v>3558</v>
      </c>
      <c r="M197" s="501" t="s">
        <v>491</v>
      </c>
      <c r="N197" s="501" t="s">
        <v>63</v>
      </c>
      <c r="O197" s="501" t="s">
        <v>491</v>
      </c>
      <c r="P197" s="501" t="s">
        <v>2732</v>
      </c>
      <c r="Q197" s="501" t="s">
        <v>491</v>
      </c>
      <c r="R197" s="754">
        <v>43500</v>
      </c>
      <c r="S197" s="502" t="s">
        <v>2733</v>
      </c>
    </row>
    <row r="198" spans="1:19" ht="65.25" customHeight="1">
      <c r="A198" s="471"/>
      <c r="B198" s="471"/>
      <c r="C198" s="471"/>
      <c r="D198" s="471"/>
      <c r="E198" s="472"/>
      <c r="F198" s="472"/>
      <c r="G198" s="472"/>
      <c r="H198" s="471"/>
      <c r="I198" s="258" t="s">
        <v>487</v>
      </c>
      <c r="J198" s="45">
        <v>10</v>
      </c>
      <c r="K198" s="45" t="s">
        <v>442</v>
      </c>
      <c r="L198" s="472"/>
      <c r="M198" s="471"/>
      <c r="N198" s="471"/>
      <c r="O198" s="471"/>
      <c r="P198" s="471"/>
      <c r="Q198" s="471"/>
      <c r="R198" s="755"/>
      <c r="S198" s="472"/>
    </row>
    <row r="199" spans="1:19" ht="65.25" customHeight="1">
      <c r="A199" s="471"/>
      <c r="B199" s="471"/>
      <c r="C199" s="471"/>
      <c r="D199" s="471"/>
      <c r="E199" s="472"/>
      <c r="F199" s="472"/>
      <c r="G199" s="472"/>
      <c r="H199" s="471"/>
      <c r="I199" s="258" t="s">
        <v>1542</v>
      </c>
      <c r="J199" s="45">
        <v>0</v>
      </c>
      <c r="K199" s="45" t="s">
        <v>442</v>
      </c>
      <c r="L199" s="472"/>
      <c r="M199" s="471"/>
      <c r="N199" s="471"/>
      <c r="O199" s="471"/>
      <c r="P199" s="471"/>
      <c r="Q199" s="471"/>
      <c r="R199" s="755"/>
      <c r="S199" s="472"/>
    </row>
    <row r="200" spans="1:19" ht="65.25" customHeight="1">
      <c r="A200" s="471"/>
      <c r="B200" s="471"/>
      <c r="C200" s="471"/>
      <c r="D200" s="471"/>
      <c r="E200" s="472"/>
      <c r="F200" s="472"/>
      <c r="G200" s="472"/>
      <c r="H200" s="454"/>
      <c r="I200" s="45" t="s">
        <v>2703</v>
      </c>
      <c r="J200" s="45">
        <v>0</v>
      </c>
      <c r="K200" s="45" t="s">
        <v>442</v>
      </c>
      <c r="L200" s="472"/>
      <c r="M200" s="471"/>
      <c r="N200" s="471"/>
      <c r="O200" s="471"/>
      <c r="P200" s="471"/>
      <c r="Q200" s="471"/>
      <c r="R200" s="755"/>
      <c r="S200" s="472"/>
    </row>
    <row r="201" spans="1:19" ht="65.25" customHeight="1">
      <c r="A201" s="471"/>
      <c r="B201" s="471"/>
      <c r="C201" s="471"/>
      <c r="D201" s="471"/>
      <c r="E201" s="472"/>
      <c r="F201" s="472"/>
      <c r="G201" s="472"/>
      <c r="H201" s="502" t="s">
        <v>652</v>
      </c>
      <c r="I201" s="258" t="s">
        <v>1541</v>
      </c>
      <c r="J201" s="45">
        <v>1</v>
      </c>
      <c r="K201" s="45" t="s">
        <v>157</v>
      </c>
      <c r="L201" s="472"/>
      <c r="M201" s="471"/>
      <c r="N201" s="471"/>
      <c r="O201" s="471"/>
      <c r="P201" s="471"/>
      <c r="Q201" s="471"/>
      <c r="R201" s="755"/>
      <c r="S201" s="472"/>
    </row>
    <row r="202" spans="1:19" ht="65.25" customHeight="1">
      <c r="A202" s="454"/>
      <c r="B202" s="454"/>
      <c r="C202" s="454"/>
      <c r="D202" s="454"/>
      <c r="E202" s="473"/>
      <c r="F202" s="473"/>
      <c r="G202" s="473"/>
      <c r="H202" s="473"/>
      <c r="I202" s="258" t="s">
        <v>1540</v>
      </c>
      <c r="J202" s="45">
        <v>15</v>
      </c>
      <c r="K202" s="45" t="s">
        <v>442</v>
      </c>
      <c r="L202" s="473"/>
      <c r="M202" s="454"/>
      <c r="N202" s="454"/>
      <c r="O202" s="454"/>
      <c r="P202" s="454"/>
      <c r="Q202" s="454"/>
      <c r="R202" s="756"/>
      <c r="S202" s="473"/>
    </row>
    <row r="203" spans="1:19" ht="45" customHeight="1">
      <c r="A203" s="749">
        <v>46</v>
      </c>
      <c r="B203" s="749">
        <v>6</v>
      </c>
      <c r="C203" s="749">
        <v>1.3</v>
      </c>
      <c r="D203" s="749">
        <v>13</v>
      </c>
      <c r="E203" s="747" t="s">
        <v>2734</v>
      </c>
      <c r="F203" s="747" t="s">
        <v>2735</v>
      </c>
      <c r="G203" s="747" t="s">
        <v>2736</v>
      </c>
      <c r="H203" s="749" t="s">
        <v>660</v>
      </c>
      <c r="I203" s="258" t="s">
        <v>1545</v>
      </c>
      <c r="J203" s="224">
        <v>6</v>
      </c>
      <c r="K203" s="224" t="s">
        <v>157</v>
      </c>
      <c r="L203" s="747" t="s">
        <v>2737</v>
      </c>
      <c r="M203" s="749" t="s">
        <v>491</v>
      </c>
      <c r="N203" s="749" t="s">
        <v>63</v>
      </c>
      <c r="O203" s="749" t="s">
        <v>491</v>
      </c>
      <c r="P203" s="751">
        <v>49940</v>
      </c>
      <c r="Q203" s="749" t="s">
        <v>491</v>
      </c>
      <c r="R203" s="751">
        <v>38890</v>
      </c>
      <c r="S203" s="747" t="s">
        <v>1543</v>
      </c>
    </row>
    <row r="204" spans="1:19">
      <c r="A204" s="750"/>
      <c r="B204" s="750"/>
      <c r="C204" s="750"/>
      <c r="D204" s="750"/>
      <c r="E204" s="748"/>
      <c r="F204" s="748"/>
      <c r="G204" s="748"/>
      <c r="H204" s="750"/>
      <c r="I204" s="258" t="s">
        <v>487</v>
      </c>
      <c r="J204" s="224">
        <v>85</v>
      </c>
      <c r="K204" s="224" t="s">
        <v>442</v>
      </c>
      <c r="L204" s="748"/>
      <c r="M204" s="750"/>
      <c r="N204" s="750"/>
      <c r="O204" s="750"/>
      <c r="P204" s="752"/>
      <c r="Q204" s="750"/>
      <c r="R204" s="752"/>
      <c r="S204" s="748"/>
    </row>
    <row r="205" spans="1:19" ht="30">
      <c r="A205" s="750"/>
      <c r="B205" s="750"/>
      <c r="C205" s="750"/>
      <c r="D205" s="750"/>
      <c r="E205" s="748"/>
      <c r="F205" s="748"/>
      <c r="G205" s="748"/>
      <c r="H205" s="750"/>
      <c r="I205" s="258" t="s">
        <v>1542</v>
      </c>
      <c r="J205" s="224">
        <v>0</v>
      </c>
      <c r="K205" s="224" t="s">
        <v>442</v>
      </c>
      <c r="L205" s="748"/>
      <c r="M205" s="750"/>
      <c r="N205" s="750"/>
      <c r="O205" s="750"/>
      <c r="P205" s="752"/>
      <c r="Q205" s="750"/>
      <c r="R205" s="752"/>
      <c r="S205" s="748"/>
    </row>
    <row r="206" spans="1:19">
      <c r="A206" s="750"/>
      <c r="B206" s="750"/>
      <c r="C206" s="750"/>
      <c r="D206" s="750"/>
      <c r="E206" s="748"/>
      <c r="F206" s="748"/>
      <c r="G206" s="748"/>
      <c r="H206" s="487"/>
      <c r="I206" s="224" t="s">
        <v>2703</v>
      </c>
      <c r="J206" s="260">
        <v>1</v>
      </c>
      <c r="K206" s="260" t="s">
        <v>442</v>
      </c>
      <c r="L206" s="748"/>
      <c r="M206" s="750"/>
      <c r="N206" s="750"/>
      <c r="O206" s="750"/>
      <c r="P206" s="752"/>
      <c r="Q206" s="750"/>
      <c r="R206" s="752"/>
      <c r="S206" s="748"/>
    </row>
    <row r="207" spans="1:19" ht="30">
      <c r="A207" s="750"/>
      <c r="B207" s="750"/>
      <c r="C207" s="750"/>
      <c r="D207" s="750"/>
      <c r="E207" s="748"/>
      <c r="F207" s="748"/>
      <c r="G207" s="748"/>
      <c r="H207" s="747" t="s">
        <v>652</v>
      </c>
      <c r="I207" s="258" t="s">
        <v>1541</v>
      </c>
      <c r="J207" s="224">
        <v>2</v>
      </c>
      <c r="K207" s="224" t="s">
        <v>157</v>
      </c>
      <c r="L207" s="748"/>
      <c r="M207" s="750"/>
      <c r="N207" s="750"/>
      <c r="O207" s="750"/>
      <c r="P207" s="752"/>
      <c r="Q207" s="750"/>
      <c r="R207" s="752"/>
      <c r="S207" s="748"/>
    </row>
    <row r="208" spans="1:19" ht="30">
      <c r="A208" s="487"/>
      <c r="B208" s="487"/>
      <c r="C208" s="487"/>
      <c r="D208" s="487"/>
      <c r="E208" s="462"/>
      <c r="F208" s="462"/>
      <c r="G208" s="462"/>
      <c r="H208" s="462"/>
      <c r="I208" s="258" t="s">
        <v>1540</v>
      </c>
      <c r="J208" s="224">
        <v>25</v>
      </c>
      <c r="K208" s="224" t="s">
        <v>442</v>
      </c>
      <c r="L208" s="462"/>
      <c r="M208" s="487"/>
      <c r="N208" s="487"/>
      <c r="O208" s="487"/>
      <c r="P208" s="753"/>
      <c r="Q208" s="487"/>
      <c r="R208" s="753"/>
      <c r="S208" s="462"/>
    </row>
    <row r="209" spans="1:19" ht="51" customHeight="1">
      <c r="A209" s="749">
        <v>47</v>
      </c>
      <c r="B209" s="749">
        <v>6</v>
      </c>
      <c r="C209" s="749">
        <v>1</v>
      </c>
      <c r="D209" s="749">
        <v>13</v>
      </c>
      <c r="E209" s="747" t="s">
        <v>1553</v>
      </c>
      <c r="F209" s="747" t="s">
        <v>2738</v>
      </c>
      <c r="G209" s="747" t="s">
        <v>2739</v>
      </c>
      <c r="H209" s="749" t="s">
        <v>660</v>
      </c>
      <c r="I209" s="258" t="s">
        <v>1545</v>
      </c>
      <c r="J209" s="224">
        <v>1</v>
      </c>
      <c r="K209" s="224" t="s">
        <v>157</v>
      </c>
      <c r="L209" s="747" t="s">
        <v>2740</v>
      </c>
      <c r="M209" s="749" t="s">
        <v>491</v>
      </c>
      <c r="N209" s="749" t="s">
        <v>346</v>
      </c>
      <c r="O209" s="749" t="s">
        <v>491</v>
      </c>
      <c r="P209" s="751">
        <v>23703.47</v>
      </c>
      <c r="Q209" s="749" t="s">
        <v>491</v>
      </c>
      <c r="R209" s="751">
        <v>19463.72</v>
      </c>
      <c r="S209" s="747" t="s">
        <v>1549</v>
      </c>
    </row>
    <row r="210" spans="1:19" ht="51" customHeight="1">
      <c r="A210" s="750"/>
      <c r="B210" s="750"/>
      <c r="C210" s="750"/>
      <c r="D210" s="750"/>
      <c r="E210" s="748"/>
      <c r="F210" s="748"/>
      <c r="G210" s="748"/>
      <c r="H210" s="750"/>
      <c r="I210" s="258" t="s">
        <v>487</v>
      </c>
      <c r="J210" s="224">
        <v>100</v>
      </c>
      <c r="K210" s="224" t="s">
        <v>442</v>
      </c>
      <c r="L210" s="748"/>
      <c r="M210" s="750"/>
      <c r="N210" s="750"/>
      <c r="O210" s="750"/>
      <c r="P210" s="752"/>
      <c r="Q210" s="750"/>
      <c r="R210" s="752"/>
      <c r="S210" s="748"/>
    </row>
    <row r="211" spans="1:19" ht="51" customHeight="1">
      <c r="A211" s="750"/>
      <c r="B211" s="750"/>
      <c r="C211" s="750"/>
      <c r="D211" s="750"/>
      <c r="E211" s="748"/>
      <c r="F211" s="748"/>
      <c r="G211" s="748"/>
      <c r="H211" s="750"/>
      <c r="I211" s="258" t="s">
        <v>1542</v>
      </c>
      <c r="J211" s="224">
        <v>0</v>
      </c>
      <c r="K211" s="224" t="s">
        <v>442</v>
      </c>
      <c r="L211" s="748"/>
      <c r="M211" s="750"/>
      <c r="N211" s="750"/>
      <c r="O211" s="750"/>
      <c r="P211" s="752"/>
      <c r="Q211" s="750"/>
      <c r="R211" s="752"/>
      <c r="S211" s="748"/>
    </row>
    <row r="212" spans="1:19" ht="51" customHeight="1">
      <c r="A212" s="750"/>
      <c r="B212" s="750"/>
      <c r="C212" s="750"/>
      <c r="D212" s="750"/>
      <c r="E212" s="748"/>
      <c r="F212" s="748"/>
      <c r="G212" s="748"/>
      <c r="H212" s="487"/>
      <c r="I212" s="224" t="s">
        <v>2703</v>
      </c>
      <c r="J212" s="224">
        <v>0</v>
      </c>
      <c r="K212" s="224" t="s">
        <v>442</v>
      </c>
      <c r="L212" s="748"/>
      <c r="M212" s="750"/>
      <c r="N212" s="750"/>
      <c r="O212" s="750"/>
      <c r="P212" s="752"/>
      <c r="Q212" s="750"/>
      <c r="R212" s="752"/>
      <c r="S212" s="748"/>
    </row>
    <row r="213" spans="1:19" ht="51" customHeight="1">
      <c r="A213" s="750"/>
      <c r="B213" s="750"/>
      <c r="C213" s="750"/>
      <c r="D213" s="750"/>
      <c r="E213" s="748"/>
      <c r="F213" s="748"/>
      <c r="G213" s="748"/>
      <c r="H213" s="747" t="s">
        <v>652</v>
      </c>
      <c r="I213" s="258" t="s">
        <v>1541</v>
      </c>
      <c r="J213" s="224">
        <v>1</v>
      </c>
      <c r="K213" s="224" t="s">
        <v>157</v>
      </c>
      <c r="L213" s="748"/>
      <c r="M213" s="750"/>
      <c r="N213" s="750"/>
      <c r="O213" s="750"/>
      <c r="P213" s="752"/>
      <c r="Q213" s="750"/>
      <c r="R213" s="752"/>
      <c r="S213" s="748"/>
    </row>
    <row r="214" spans="1:19" ht="51" customHeight="1">
      <c r="A214" s="487"/>
      <c r="B214" s="487"/>
      <c r="C214" s="487"/>
      <c r="D214" s="487"/>
      <c r="E214" s="462"/>
      <c r="F214" s="462"/>
      <c r="G214" s="462"/>
      <c r="H214" s="462"/>
      <c r="I214" s="258" t="s">
        <v>1540</v>
      </c>
      <c r="J214" s="191" t="s">
        <v>2741</v>
      </c>
      <c r="K214" s="224" t="s">
        <v>442</v>
      </c>
      <c r="L214" s="462"/>
      <c r="M214" s="487"/>
      <c r="N214" s="487"/>
      <c r="O214" s="487"/>
      <c r="P214" s="753"/>
      <c r="Q214" s="487"/>
      <c r="R214" s="753"/>
      <c r="S214" s="462"/>
    </row>
    <row r="216" spans="1:19">
      <c r="N216" s="383"/>
      <c r="O216" s="632" t="s">
        <v>191</v>
      </c>
      <c r="P216" s="633"/>
      <c r="Q216" s="634"/>
    </row>
    <row r="217" spans="1:19">
      <c r="N217" s="384"/>
      <c r="O217" s="607" t="s">
        <v>123</v>
      </c>
      <c r="P217" s="632" t="s">
        <v>1</v>
      </c>
      <c r="Q217" s="634"/>
    </row>
    <row r="218" spans="1:19">
      <c r="N218" s="385"/>
      <c r="O218" s="608"/>
      <c r="P218" s="23">
        <v>2022</v>
      </c>
      <c r="Q218" s="138">
        <v>2023</v>
      </c>
    </row>
    <row r="219" spans="1:19">
      <c r="N219" s="162" t="s">
        <v>3462</v>
      </c>
      <c r="O219" s="4">
        <v>47</v>
      </c>
      <c r="P219" s="25">
        <f>Q140+Q134+Q128+Q126+Q122+Q118+Q112+Q102+Q100+Q96+Q94+Q92+Q88+Q82+Q80+Q76+Q72+Q66+Q59+Q53+Q49+Q45+Q41+Q36+Q30+Q27+Q23+Q22+Q18+Q14+Q10+Q6</f>
        <v>1060068.18</v>
      </c>
      <c r="Q219" s="163">
        <f>R209+R203+R197+R191+R186+R182+R178+R173+R169+R163+R160+R154+R148+R146+R141</f>
        <v>491141.44</v>
      </c>
    </row>
    <row r="222" spans="1:19">
      <c r="P222" s="137"/>
    </row>
    <row r="233" ht="47.25" customHeight="1"/>
    <row r="234" ht="47.25" customHeight="1"/>
    <row r="235" ht="47.25" customHeight="1"/>
    <row r="236" ht="47.25" customHeight="1"/>
    <row r="254" ht="48.75" customHeight="1"/>
    <row r="255" ht="48.75" customHeight="1"/>
    <row r="256" ht="48.75" customHeight="1"/>
    <row r="257" ht="48.75" customHeight="1"/>
    <row r="258" ht="84" customHeight="1"/>
    <row r="259" ht="84" customHeight="1"/>
    <row r="260" ht="84" customHeight="1"/>
    <row r="261" ht="84" customHeight="1"/>
    <row r="262" ht="84" customHeight="1"/>
    <row r="263" ht="84" customHeight="1"/>
    <row r="264" ht="45" customHeight="1"/>
    <row r="265" ht="45" customHeight="1"/>
    <row r="266" ht="45" customHeight="1"/>
    <row r="267" ht="45" customHeight="1"/>
    <row r="268" ht="72.75" customHeight="1"/>
    <row r="269" ht="72.75" customHeight="1"/>
    <row r="270" ht="72.75" customHeight="1"/>
    <row r="271" ht="72.75" customHeight="1"/>
    <row r="272" ht="72.75" customHeight="1"/>
    <row r="273" ht="97.5" customHeight="1"/>
    <row r="274" ht="97.5" customHeight="1"/>
    <row r="281" ht="73.5" customHeight="1"/>
    <row r="282" ht="73.5" customHeight="1"/>
    <row r="283" ht="73.5" customHeight="1"/>
    <row r="284" ht="73.5" customHeight="1"/>
  </sheetData>
  <mergeCells count="760">
    <mergeCell ref="S134:S139"/>
    <mergeCell ref="H134:H137"/>
    <mergeCell ref="N134:N139"/>
    <mergeCell ref="O134:O139"/>
    <mergeCell ref="P134:P139"/>
    <mergeCell ref="Q134:Q139"/>
    <mergeCell ref="R134:R139"/>
    <mergeCell ref="A118:A121"/>
    <mergeCell ref="H100:H101"/>
    <mergeCell ref="G100:G101"/>
    <mergeCell ref="A100:A101"/>
    <mergeCell ref="B100:B101"/>
    <mergeCell ref="C100:C101"/>
    <mergeCell ref="D100:D101"/>
    <mergeCell ref="E100:E101"/>
    <mergeCell ref="F100:F101"/>
    <mergeCell ref="H118:H121"/>
    <mergeCell ref="G118:G121"/>
    <mergeCell ref="B118:B121"/>
    <mergeCell ref="C118:C121"/>
    <mergeCell ref="D118:D121"/>
    <mergeCell ref="E118:E121"/>
    <mergeCell ref="F118:F121"/>
    <mergeCell ref="H112:H115"/>
    <mergeCell ref="A112:A117"/>
    <mergeCell ref="B112:B117"/>
    <mergeCell ref="C112:C117"/>
    <mergeCell ref="F102:F111"/>
    <mergeCell ref="A102:A111"/>
    <mergeCell ref="A94:A95"/>
    <mergeCell ref="B94:B95"/>
    <mergeCell ref="D102:D111"/>
    <mergeCell ref="F96:F99"/>
    <mergeCell ref="A96:A99"/>
    <mergeCell ref="B96:B99"/>
    <mergeCell ref="C96:C99"/>
    <mergeCell ref="D96:D99"/>
    <mergeCell ref="E96:E99"/>
    <mergeCell ref="S96:S99"/>
    <mergeCell ref="N94:N95"/>
    <mergeCell ref="H102:H105"/>
    <mergeCell ref="H106:H109"/>
    <mergeCell ref="H110:H111"/>
    <mergeCell ref="G102:G111"/>
    <mergeCell ref="O102:O111"/>
    <mergeCell ref="P102:P111"/>
    <mergeCell ref="L100:L101"/>
    <mergeCell ref="M100:M101"/>
    <mergeCell ref="N100:N101"/>
    <mergeCell ref="O100:O101"/>
    <mergeCell ref="P100:P101"/>
    <mergeCell ref="Q100:Q101"/>
    <mergeCell ref="R100:R101"/>
    <mergeCell ref="S100:S101"/>
    <mergeCell ref="R96:R99"/>
    <mergeCell ref="M96:M99"/>
    <mergeCell ref="N96:N99"/>
    <mergeCell ref="O96:O99"/>
    <mergeCell ref="P96:P99"/>
    <mergeCell ref="Q96:Q99"/>
    <mergeCell ref="L96:L99"/>
    <mergeCell ref="G94:G95"/>
    <mergeCell ref="B92:B93"/>
    <mergeCell ref="C92:C93"/>
    <mergeCell ref="E92:E93"/>
    <mergeCell ref="F92:F93"/>
    <mergeCell ref="G92:G93"/>
    <mergeCell ref="H92:H93"/>
    <mergeCell ref="L92:L93"/>
    <mergeCell ref="B88:B91"/>
    <mergeCell ref="C88:C91"/>
    <mergeCell ref="D88:D91"/>
    <mergeCell ref="E88:E91"/>
    <mergeCell ref="F88:F91"/>
    <mergeCell ref="G88:G91"/>
    <mergeCell ref="H88:H91"/>
    <mergeCell ref="L88:L91"/>
    <mergeCell ref="H94:H95"/>
    <mergeCell ref="L94:L95"/>
    <mergeCell ref="E94:E95"/>
    <mergeCell ref="D94:D95"/>
    <mergeCell ref="C94:C95"/>
    <mergeCell ref="H96:H99"/>
    <mergeCell ref="P94:P95"/>
    <mergeCell ref="O94:O95"/>
    <mergeCell ref="Q94:Q95"/>
    <mergeCell ref="O92:O93"/>
    <mergeCell ref="R94:R95"/>
    <mergeCell ref="S94:S95"/>
    <mergeCell ref="P92:P93"/>
    <mergeCell ref="Q92:Q93"/>
    <mergeCell ref="R92:R93"/>
    <mergeCell ref="M94:M95"/>
    <mergeCell ref="M92:M93"/>
    <mergeCell ref="N92:N93"/>
    <mergeCell ref="S92:S93"/>
    <mergeCell ref="A92:A93"/>
    <mergeCell ref="G96:G99"/>
    <mergeCell ref="D92:D93"/>
    <mergeCell ref="S80:S81"/>
    <mergeCell ref="A82:A87"/>
    <mergeCell ref="B82:B87"/>
    <mergeCell ref="C82:C87"/>
    <mergeCell ref="D82:D87"/>
    <mergeCell ref="E82:E87"/>
    <mergeCell ref="F82:F87"/>
    <mergeCell ref="G82:G87"/>
    <mergeCell ref="H82:H85"/>
    <mergeCell ref="L82:L87"/>
    <mergeCell ref="S82:S87"/>
    <mergeCell ref="H86:H87"/>
    <mergeCell ref="M82:M87"/>
    <mergeCell ref="N82:N87"/>
    <mergeCell ref="O82:O87"/>
    <mergeCell ref="P82:P87"/>
    <mergeCell ref="Q82:Q87"/>
    <mergeCell ref="R82:R87"/>
    <mergeCell ref="R80:R81"/>
    <mergeCell ref="G80:G81"/>
    <mergeCell ref="H80:H81"/>
    <mergeCell ref="L80:L81"/>
    <mergeCell ref="M80:M81"/>
    <mergeCell ref="N80:N81"/>
    <mergeCell ref="O80:O81"/>
    <mergeCell ref="R88:R91"/>
    <mergeCell ref="S88:S91"/>
    <mergeCell ref="A80:A81"/>
    <mergeCell ref="B80:B81"/>
    <mergeCell ref="A88:A91"/>
    <mergeCell ref="C80:C81"/>
    <mergeCell ref="D80:D81"/>
    <mergeCell ref="E80:E81"/>
    <mergeCell ref="F80:F81"/>
    <mergeCell ref="P80:P81"/>
    <mergeCell ref="Q80:Q81"/>
    <mergeCell ref="P88:P91"/>
    <mergeCell ref="Q88:Q91"/>
    <mergeCell ref="M88:M91"/>
    <mergeCell ref="N88:N91"/>
    <mergeCell ref="O88:O91"/>
    <mergeCell ref="A72:A75"/>
    <mergeCell ref="B72:B75"/>
    <mergeCell ref="C72:C75"/>
    <mergeCell ref="D72:D75"/>
    <mergeCell ref="E72:E75"/>
    <mergeCell ref="F72:F75"/>
    <mergeCell ref="S76:S79"/>
    <mergeCell ref="M76:M79"/>
    <mergeCell ref="N76:N79"/>
    <mergeCell ref="O76:O79"/>
    <mergeCell ref="P76:P79"/>
    <mergeCell ref="Q76:Q79"/>
    <mergeCell ref="R76:R79"/>
    <mergeCell ref="A76:A79"/>
    <mergeCell ref="B76:B79"/>
    <mergeCell ref="C76:C79"/>
    <mergeCell ref="D76:D79"/>
    <mergeCell ref="E76:E79"/>
    <mergeCell ref="H78:H79"/>
    <mergeCell ref="F76:F79"/>
    <mergeCell ref="G76:G79"/>
    <mergeCell ref="H76:H77"/>
    <mergeCell ref="L76:L79"/>
    <mergeCell ref="G72:G75"/>
    <mergeCell ref="A66:A71"/>
    <mergeCell ref="B66:B71"/>
    <mergeCell ref="C66:C71"/>
    <mergeCell ref="D66:D71"/>
    <mergeCell ref="E66:E71"/>
    <mergeCell ref="F66:F71"/>
    <mergeCell ref="G66:G71"/>
    <mergeCell ref="H66:H69"/>
    <mergeCell ref="L66:L71"/>
    <mergeCell ref="R72:R75"/>
    <mergeCell ref="S72:S75"/>
    <mergeCell ref="R66:R71"/>
    <mergeCell ref="S66:S71"/>
    <mergeCell ref="L72:L75"/>
    <mergeCell ref="M72:M75"/>
    <mergeCell ref="N72:N75"/>
    <mergeCell ref="H70:H71"/>
    <mergeCell ref="H72:H75"/>
    <mergeCell ref="O72:O75"/>
    <mergeCell ref="P72:P75"/>
    <mergeCell ref="Q72:Q75"/>
    <mergeCell ref="M66:M71"/>
    <mergeCell ref="N66:N71"/>
    <mergeCell ref="O66:O71"/>
    <mergeCell ref="P66:P71"/>
    <mergeCell ref="Q66:Q71"/>
    <mergeCell ref="R49:R52"/>
    <mergeCell ref="S49:S52"/>
    <mergeCell ref="M53:M58"/>
    <mergeCell ref="N53:N58"/>
    <mergeCell ref="H62:H65"/>
    <mergeCell ref="A59:A65"/>
    <mergeCell ref="B59:B65"/>
    <mergeCell ref="C59:C65"/>
    <mergeCell ref="D59:D65"/>
    <mergeCell ref="E59:E65"/>
    <mergeCell ref="F59:F65"/>
    <mergeCell ref="G59:G65"/>
    <mergeCell ref="N59:N65"/>
    <mergeCell ref="M59:M65"/>
    <mergeCell ref="L59:L65"/>
    <mergeCell ref="A53:A58"/>
    <mergeCell ref="L53:L58"/>
    <mergeCell ref="H59:H61"/>
    <mergeCell ref="G53:G58"/>
    <mergeCell ref="F53:F58"/>
    <mergeCell ref="D53:D58"/>
    <mergeCell ref="E53:E58"/>
    <mergeCell ref="C53:C58"/>
    <mergeCell ref="B53:B58"/>
    <mergeCell ref="A45:A48"/>
    <mergeCell ref="B45:B48"/>
    <mergeCell ref="C45:C48"/>
    <mergeCell ref="D45:D48"/>
    <mergeCell ref="E45:E48"/>
    <mergeCell ref="F45:F48"/>
    <mergeCell ref="H49:H52"/>
    <mergeCell ref="L49:L52"/>
    <mergeCell ref="M49:M52"/>
    <mergeCell ref="G45:G48"/>
    <mergeCell ref="H45:H48"/>
    <mergeCell ref="L45:L48"/>
    <mergeCell ref="A49:A52"/>
    <mergeCell ref="B49:B52"/>
    <mergeCell ref="C49:C52"/>
    <mergeCell ref="D49:D52"/>
    <mergeCell ref="E49:E52"/>
    <mergeCell ref="F49:F52"/>
    <mergeCell ref="G49:G52"/>
    <mergeCell ref="C41:C44"/>
    <mergeCell ref="L2:S2"/>
    <mergeCell ref="Q3:R3"/>
    <mergeCell ref="S3:S4"/>
    <mergeCell ref="L27:L29"/>
    <mergeCell ref="R27:R29"/>
    <mergeCell ref="S27:S29"/>
    <mergeCell ref="H30:H33"/>
    <mergeCell ref="O30:O35"/>
    <mergeCell ref="N30:N35"/>
    <mergeCell ref="M30:M35"/>
    <mergeCell ref="S30:S35"/>
    <mergeCell ref="R30:R35"/>
    <mergeCell ref="M27:M29"/>
    <mergeCell ref="N27:N29"/>
    <mergeCell ref="L30:L35"/>
    <mergeCell ref="H34:H35"/>
    <mergeCell ref="S14:S17"/>
    <mergeCell ref="F41:F44"/>
    <mergeCell ref="G41:G44"/>
    <mergeCell ref="H41:H44"/>
    <mergeCell ref="L41:L44"/>
    <mergeCell ref="G36:G40"/>
    <mergeCell ref="F36:F40"/>
    <mergeCell ref="E36:E40"/>
    <mergeCell ref="D36:D40"/>
    <mergeCell ref="H36:H40"/>
    <mergeCell ref="S41:S44"/>
    <mergeCell ref="O36:O40"/>
    <mergeCell ref="N36:N40"/>
    <mergeCell ref="M36:M40"/>
    <mergeCell ref="N10:N13"/>
    <mergeCell ref="L14:L17"/>
    <mergeCell ref="M14:M17"/>
    <mergeCell ref="D14:D17"/>
    <mergeCell ref="E14:E17"/>
    <mergeCell ref="F14:F17"/>
    <mergeCell ref="D41:D44"/>
    <mergeCell ref="E41:E44"/>
    <mergeCell ref="D27:D29"/>
    <mergeCell ref="R10:R13"/>
    <mergeCell ref="N14:N17"/>
    <mergeCell ref="O14:O17"/>
    <mergeCell ref="P14:P17"/>
    <mergeCell ref="Q14:Q17"/>
    <mergeCell ref="O10:O13"/>
    <mergeCell ref="S6:S9"/>
    <mergeCell ref="R14:R17"/>
    <mergeCell ref="A3:A4"/>
    <mergeCell ref="B3:B4"/>
    <mergeCell ref="C3:C4"/>
    <mergeCell ref="D3:D4"/>
    <mergeCell ref="E3:E4"/>
    <mergeCell ref="F3:F4"/>
    <mergeCell ref="A6:A9"/>
    <mergeCell ref="B6:B9"/>
    <mergeCell ref="C6:C9"/>
    <mergeCell ref="D6:D9"/>
    <mergeCell ref="E6:E9"/>
    <mergeCell ref="A10:A13"/>
    <mergeCell ref="B10:B13"/>
    <mergeCell ref="A14:A17"/>
    <mergeCell ref="B14:B17"/>
    <mergeCell ref="C14:C17"/>
    <mergeCell ref="C10:C13"/>
    <mergeCell ref="G3:G4"/>
    <mergeCell ref="H3:H4"/>
    <mergeCell ref="I3:K3"/>
    <mergeCell ref="L3:L4"/>
    <mergeCell ref="M3:N3"/>
    <mergeCell ref="O3:P3"/>
    <mergeCell ref="F6:F9"/>
    <mergeCell ref="R6:R9"/>
    <mergeCell ref="D10:D13"/>
    <mergeCell ref="E10:E13"/>
    <mergeCell ref="F10:F13"/>
    <mergeCell ref="S10:S13"/>
    <mergeCell ref="A141:A145"/>
    <mergeCell ref="Q30:Q35"/>
    <mergeCell ref="P30:P35"/>
    <mergeCell ref="P45:P48"/>
    <mergeCell ref="Q45:Q48"/>
    <mergeCell ref="G30:G35"/>
    <mergeCell ref="M41:M44"/>
    <mergeCell ref="N41:N44"/>
    <mergeCell ref="O27:O29"/>
    <mergeCell ref="P27:P29"/>
    <mergeCell ref="Q27:Q29"/>
    <mergeCell ref="G14:G17"/>
    <mergeCell ref="H14:H17"/>
    <mergeCell ref="L6:L9"/>
    <mergeCell ref="M45:M48"/>
    <mergeCell ref="N45:N48"/>
    <mergeCell ref="O45:O48"/>
    <mergeCell ref="H57:H58"/>
    <mergeCell ref="Q59:Q65"/>
    <mergeCell ref="G6:G9"/>
    <mergeCell ref="H6:H9"/>
    <mergeCell ref="M6:M9"/>
    <mergeCell ref="N6:N9"/>
    <mergeCell ref="O6:O9"/>
    <mergeCell ref="Q6:Q9"/>
    <mergeCell ref="G10:G13"/>
    <mergeCell ref="H10:H13"/>
    <mergeCell ref="L10:L13"/>
    <mergeCell ref="P6:P9"/>
    <mergeCell ref="M10:M13"/>
    <mergeCell ref="P10:P13"/>
    <mergeCell ref="Q10:Q13"/>
    <mergeCell ref="H53:H56"/>
    <mergeCell ref="O41:O44"/>
    <mergeCell ref="P41:P44"/>
    <mergeCell ref="Q41:Q44"/>
    <mergeCell ref="N49:N52"/>
    <mergeCell ref="O49:O52"/>
    <mergeCell ref="P49:P52"/>
    <mergeCell ref="O53:O58"/>
    <mergeCell ref="P53:P58"/>
    <mergeCell ref="Q53:Q58"/>
    <mergeCell ref="A23:A26"/>
    <mergeCell ref="B23:B26"/>
    <mergeCell ref="C23:C26"/>
    <mergeCell ref="D23:D26"/>
    <mergeCell ref="E23:E26"/>
    <mergeCell ref="O23:O26"/>
    <mergeCell ref="P23:P26"/>
    <mergeCell ref="S18:S21"/>
    <mergeCell ref="Q23:Q26"/>
    <mergeCell ref="R23:R26"/>
    <mergeCell ref="S23:S26"/>
    <mergeCell ref="M18:M21"/>
    <mergeCell ref="N18:N21"/>
    <mergeCell ref="O18:O21"/>
    <mergeCell ref="P18:P21"/>
    <mergeCell ref="Q18:Q21"/>
    <mergeCell ref="R18:R21"/>
    <mergeCell ref="L23:L26"/>
    <mergeCell ref="M23:M26"/>
    <mergeCell ref="N23:N26"/>
    <mergeCell ref="G23:G26"/>
    <mergeCell ref="H23:H26"/>
    <mergeCell ref="F23:F26"/>
    <mergeCell ref="A18:A21"/>
    <mergeCell ref="A30:A35"/>
    <mergeCell ref="B30:B35"/>
    <mergeCell ref="C30:C35"/>
    <mergeCell ref="D30:D35"/>
    <mergeCell ref="E30:E35"/>
    <mergeCell ref="A27:A29"/>
    <mergeCell ref="B27:B29"/>
    <mergeCell ref="C27:C29"/>
    <mergeCell ref="E27:E29"/>
    <mergeCell ref="L118:L121"/>
    <mergeCell ref="M118:M121"/>
    <mergeCell ref="N118:N121"/>
    <mergeCell ref="O118:O121"/>
    <mergeCell ref="P118:P121"/>
    <mergeCell ref="Q118:Q121"/>
    <mergeCell ref="B18:B21"/>
    <mergeCell ref="C18:C21"/>
    <mergeCell ref="D18:D21"/>
    <mergeCell ref="E18:E21"/>
    <mergeCell ref="F18:F21"/>
    <mergeCell ref="G18:G21"/>
    <mergeCell ref="H18:H21"/>
    <mergeCell ref="F30:F35"/>
    <mergeCell ref="F27:F29"/>
    <mergeCell ref="G27:G29"/>
    <mergeCell ref="H27:H29"/>
    <mergeCell ref="M102:M111"/>
    <mergeCell ref="F94:F95"/>
    <mergeCell ref="L18:L21"/>
    <mergeCell ref="Q102:Q111"/>
    <mergeCell ref="Q36:Q40"/>
    <mergeCell ref="P36:P40"/>
    <mergeCell ref="L36:L40"/>
    <mergeCell ref="N102:N111"/>
    <mergeCell ref="R102:R111"/>
    <mergeCell ref="S102:S111"/>
    <mergeCell ref="L102:L111"/>
    <mergeCell ref="B102:B111"/>
    <mergeCell ref="C102:C111"/>
    <mergeCell ref="E102:E111"/>
    <mergeCell ref="D112:D117"/>
    <mergeCell ref="E112:E117"/>
    <mergeCell ref="F112:F117"/>
    <mergeCell ref="L112:L117"/>
    <mergeCell ref="M112:M117"/>
    <mergeCell ref="O112:O117"/>
    <mergeCell ref="P112:P117"/>
    <mergeCell ref="H116:H117"/>
    <mergeCell ref="G112:G117"/>
    <mergeCell ref="P128:P133"/>
    <mergeCell ref="H128:H131"/>
    <mergeCell ref="H132:H133"/>
    <mergeCell ref="G128:G133"/>
    <mergeCell ref="C122:C125"/>
    <mergeCell ref="D122:D125"/>
    <mergeCell ref="E122:E125"/>
    <mergeCell ref="F122:F125"/>
    <mergeCell ref="L122:L125"/>
    <mergeCell ref="M122:M125"/>
    <mergeCell ref="N122:N125"/>
    <mergeCell ref="O122:O125"/>
    <mergeCell ref="P122:P125"/>
    <mergeCell ref="P126:P127"/>
    <mergeCell ref="A128:A133"/>
    <mergeCell ref="B128:B133"/>
    <mergeCell ref="A122:A125"/>
    <mergeCell ref="H122:H123"/>
    <mergeCell ref="H124:H125"/>
    <mergeCell ref="G122:G125"/>
    <mergeCell ref="B122:B125"/>
    <mergeCell ref="N112:N117"/>
    <mergeCell ref="Q112:Q117"/>
    <mergeCell ref="A126:A127"/>
    <mergeCell ref="B126:B127"/>
    <mergeCell ref="C126:C127"/>
    <mergeCell ref="D126:D127"/>
    <mergeCell ref="E126:E127"/>
    <mergeCell ref="F126:F127"/>
    <mergeCell ref="G126:G127"/>
    <mergeCell ref="H126:H127"/>
    <mergeCell ref="L126:L127"/>
    <mergeCell ref="M126:M127"/>
    <mergeCell ref="N126:N127"/>
    <mergeCell ref="O126:O127"/>
    <mergeCell ref="C128:C133"/>
    <mergeCell ref="D128:D133"/>
    <mergeCell ref="E128:E133"/>
    <mergeCell ref="S59:S65"/>
    <mergeCell ref="R59:R65"/>
    <mergeCell ref="P59:P65"/>
    <mergeCell ref="O59:O65"/>
    <mergeCell ref="A36:A40"/>
    <mergeCell ref="A41:A44"/>
    <mergeCell ref="B41:B44"/>
    <mergeCell ref="Q122:Q125"/>
    <mergeCell ref="R122:R125"/>
    <mergeCell ref="C36:C40"/>
    <mergeCell ref="B36:B40"/>
    <mergeCell ref="Q49:Q52"/>
    <mergeCell ref="S36:S40"/>
    <mergeCell ref="R36:R40"/>
    <mergeCell ref="R41:R44"/>
    <mergeCell ref="R45:R48"/>
    <mergeCell ref="S45:S48"/>
    <mergeCell ref="R53:R58"/>
    <mergeCell ref="S53:S58"/>
    <mergeCell ref="S122:S125"/>
    <mergeCell ref="R112:R117"/>
    <mergeCell ref="S112:S117"/>
    <mergeCell ref="R118:R121"/>
    <mergeCell ref="S118:S121"/>
    <mergeCell ref="Q126:Q127"/>
    <mergeCell ref="R126:R127"/>
    <mergeCell ref="S126:S127"/>
    <mergeCell ref="F141:F145"/>
    <mergeCell ref="G141:G145"/>
    <mergeCell ref="H141:H145"/>
    <mergeCell ref="L141:L145"/>
    <mergeCell ref="M141:M145"/>
    <mergeCell ref="N141:N145"/>
    <mergeCell ref="O141:O145"/>
    <mergeCell ref="P141:P145"/>
    <mergeCell ref="Q141:Q145"/>
    <mergeCell ref="R141:R145"/>
    <mergeCell ref="S141:S145"/>
    <mergeCell ref="L134:L139"/>
    <mergeCell ref="M134:M139"/>
    <mergeCell ref="Q128:Q133"/>
    <mergeCell ref="R128:R133"/>
    <mergeCell ref="S128:S133"/>
    <mergeCell ref="F128:F133"/>
    <mergeCell ref="L128:L133"/>
    <mergeCell ref="M128:M133"/>
    <mergeCell ref="N128:N133"/>
    <mergeCell ref="O128:O133"/>
    <mergeCell ref="A134:A139"/>
    <mergeCell ref="H138:H139"/>
    <mergeCell ref="G134:G139"/>
    <mergeCell ref="B134:B139"/>
    <mergeCell ref="A146:A147"/>
    <mergeCell ref="B146:B147"/>
    <mergeCell ref="C146:C147"/>
    <mergeCell ref="D146:D147"/>
    <mergeCell ref="E146:E147"/>
    <mergeCell ref="F146:F147"/>
    <mergeCell ref="G146:G147"/>
    <mergeCell ref="H146:H147"/>
    <mergeCell ref="C134:C139"/>
    <mergeCell ref="D134:D139"/>
    <mergeCell ref="E134:E139"/>
    <mergeCell ref="F134:F139"/>
    <mergeCell ref="L146:L147"/>
    <mergeCell ref="M146:M147"/>
    <mergeCell ref="N146:N147"/>
    <mergeCell ref="O146:O147"/>
    <mergeCell ref="P146:P147"/>
    <mergeCell ref="Q146:Q147"/>
    <mergeCell ref="R146:R147"/>
    <mergeCell ref="S146:S147"/>
    <mergeCell ref="B141:B145"/>
    <mergeCell ref="C141:C145"/>
    <mergeCell ref="D141:D145"/>
    <mergeCell ref="E141:E145"/>
    <mergeCell ref="A148:A153"/>
    <mergeCell ref="B148:B153"/>
    <mergeCell ref="C148:C153"/>
    <mergeCell ref="D148:D153"/>
    <mergeCell ref="E148:E153"/>
    <mergeCell ref="F148:F153"/>
    <mergeCell ref="G148:G153"/>
    <mergeCell ref="H148:H151"/>
    <mergeCell ref="L148:L153"/>
    <mergeCell ref="M148:M153"/>
    <mergeCell ref="N148:N153"/>
    <mergeCell ref="O148:O153"/>
    <mergeCell ref="P148:P153"/>
    <mergeCell ref="Q148:Q153"/>
    <mergeCell ref="R148:R153"/>
    <mergeCell ref="S148:S153"/>
    <mergeCell ref="H152:H153"/>
    <mergeCell ref="A154:A159"/>
    <mergeCell ref="B154:B159"/>
    <mergeCell ref="C154:C159"/>
    <mergeCell ref="D154:D159"/>
    <mergeCell ref="E154:E159"/>
    <mergeCell ref="F154:F159"/>
    <mergeCell ref="G154:G159"/>
    <mergeCell ref="H154:H157"/>
    <mergeCell ref="L154:L159"/>
    <mergeCell ref="M154:M159"/>
    <mergeCell ref="N154:N159"/>
    <mergeCell ref="O154:O159"/>
    <mergeCell ref="P154:P159"/>
    <mergeCell ref="Q154:Q159"/>
    <mergeCell ref="R154:R159"/>
    <mergeCell ref="S154:S159"/>
    <mergeCell ref="H158:H159"/>
    <mergeCell ref="A160:A162"/>
    <mergeCell ref="B160:B162"/>
    <mergeCell ref="C160:C162"/>
    <mergeCell ref="D160:D162"/>
    <mergeCell ref="E160:E162"/>
    <mergeCell ref="F160:F162"/>
    <mergeCell ref="G160:G162"/>
    <mergeCell ref="H160:H162"/>
    <mergeCell ref="L160:L162"/>
    <mergeCell ref="M160:M162"/>
    <mergeCell ref="N160:N162"/>
    <mergeCell ref="O160:O162"/>
    <mergeCell ref="P160:P162"/>
    <mergeCell ref="Q160:Q162"/>
    <mergeCell ref="R160:R162"/>
    <mergeCell ref="S160:S162"/>
    <mergeCell ref="A163:A168"/>
    <mergeCell ref="B163:B168"/>
    <mergeCell ref="C163:C168"/>
    <mergeCell ref="D163:D168"/>
    <mergeCell ref="E163:E168"/>
    <mergeCell ref="F163:F168"/>
    <mergeCell ref="G163:G168"/>
    <mergeCell ref="H163:H167"/>
    <mergeCell ref="L163:L168"/>
    <mergeCell ref="M163:M168"/>
    <mergeCell ref="N163:N168"/>
    <mergeCell ref="O163:O168"/>
    <mergeCell ref="P163:P168"/>
    <mergeCell ref="Q163:Q168"/>
    <mergeCell ref="R163:R168"/>
    <mergeCell ref="S163:S168"/>
    <mergeCell ref="A169:A172"/>
    <mergeCell ref="B169:B172"/>
    <mergeCell ref="C169:C172"/>
    <mergeCell ref="D169:D172"/>
    <mergeCell ref="E169:E172"/>
    <mergeCell ref="F169:F172"/>
    <mergeCell ref="G169:G172"/>
    <mergeCell ref="H169:H172"/>
    <mergeCell ref="L169:L172"/>
    <mergeCell ref="M169:M172"/>
    <mergeCell ref="N169:N172"/>
    <mergeCell ref="O169:O172"/>
    <mergeCell ref="P169:P172"/>
    <mergeCell ref="Q169:Q172"/>
    <mergeCell ref="R169:R172"/>
    <mergeCell ref="S169:S172"/>
    <mergeCell ref="A173:A177"/>
    <mergeCell ref="B173:B177"/>
    <mergeCell ref="C173:C177"/>
    <mergeCell ref="D173:D177"/>
    <mergeCell ref="E173:E177"/>
    <mergeCell ref="F173:F177"/>
    <mergeCell ref="G173:G177"/>
    <mergeCell ref="H173:H177"/>
    <mergeCell ref="L173:L177"/>
    <mergeCell ref="M173:M177"/>
    <mergeCell ref="N173:N177"/>
    <mergeCell ref="O173:O177"/>
    <mergeCell ref="P173:P177"/>
    <mergeCell ref="Q173:Q177"/>
    <mergeCell ref="R173:R177"/>
    <mergeCell ref="S173:S177"/>
    <mergeCell ref="I175:I176"/>
    <mergeCell ref="J175:J176"/>
    <mergeCell ref="K175:K176"/>
    <mergeCell ref="A178:A181"/>
    <mergeCell ref="B178:B181"/>
    <mergeCell ref="C178:C181"/>
    <mergeCell ref="D178:D181"/>
    <mergeCell ref="E178:E181"/>
    <mergeCell ref="F178:F181"/>
    <mergeCell ref="G178:G181"/>
    <mergeCell ref="H178:H181"/>
    <mergeCell ref="L178:L181"/>
    <mergeCell ref="M178:M181"/>
    <mergeCell ref="N178:N181"/>
    <mergeCell ref="O178:O181"/>
    <mergeCell ref="P178:P181"/>
    <mergeCell ref="Q178:Q181"/>
    <mergeCell ref="R178:R181"/>
    <mergeCell ref="S178:S181"/>
    <mergeCell ref="A182:A185"/>
    <mergeCell ref="B182:B185"/>
    <mergeCell ref="C182:C185"/>
    <mergeCell ref="D182:D185"/>
    <mergeCell ref="E182:E185"/>
    <mergeCell ref="F182:F185"/>
    <mergeCell ref="G182:G185"/>
    <mergeCell ref="H182:H185"/>
    <mergeCell ref="L182:L185"/>
    <mergeCell ref="M182:M185"/>
    <mergeCell ref="N182:N185"/>
    <mergeCell ref="O182:O185"/>
    <mergeCell ref="P182:P185"/>
    <mergeCell ref="Q182:Q185"/>
    <mergeCell ref="R182:R185"/>
    <mergeCell ref="S182:S185"/>
    <mergeCell ref="A186:A190"/>
    <mergeCell ref="B186:B190"/>
    <mergeCell ref="C186:C190"/>
    <mergeCell ref="D186:D190"/>
    <mergeCell ref="E186:E190"/>
    <mergeCell ref="F186:F190"/>
    <mergeCell ref="G186:G190"/>
    <mergeCell ref="H186:H190"/>
    <mergeCell ref="L186:L190"/>
    <mergeCell ref="M186:M190"/>
    <mergeCell ref="N186:N190"/>
    <mergeCell ref="O186:O190"/>
    <mergeCell ref="P186:P190"/>
    <mergeCell ref="Q186:Q190"/>
    <mergeCell ref="R186:R190"/>
    <mergeCell ref="S186:S190"/>
    <mergeCell ref="A191:A196"/>
    <mergeCell ref="B191:B196"/>
    <mergeCell ref="C191:C196"/>
    <mergeCell ref="D191:D196"/>
    <mergeCell ref="E191:E196"/>
    <mergeCell ref="F191:F196"/>
    <mergeCell ref="G191:G196"/>
    <mergeCell ref="H191:H194"/>
    <mergeCell ref="L191:L196"/>
    <mergeCell ref="M191:M196"/>
    <mergeCell ref="N191:N196"/>
    <mergeCell ref="O191:O196"/>
    <mergeCell ref="P191:P196"/>
    <mergeCell ref="Q191:Q196"/>
    <mergeCell ref="R191:R196"/>
    <mergeCell ref="S191:S196"/>
    <mergeCell ref="H195:H196"/>
    <mergeCell ref="S197:S202"/>
    <mergeCell ref="H201:H202"/>
    <mergeCell ref="A203:A208"/>
    <mergeCell ref="B203:B208"/>
    <mergeCell ref="C203:C208"/>
    <mergeCell ref="D203:D208"/>
    <mergeCell ref="E203:E208"/>
    <mergeCell ref="F203:F208"/>
    <mergeCell ref="G203:G208"/>
    <mergeCell ref="H203:H206"/>
    <mergeCell ref="L203:L208"/>
    <mergeCell ref="M203:M208"/>
    <mergeCell ref="N203:N208"/>
    <mergeCell ref="O203:O208"/>
    <mergeCell ref="P203:P208"/>
    <mergeCell ref="Q203:Q208"/>
    <mergeCell ref="R203:R208"/>
    <mergeCell ref="S203:S208"/>
    <mergeCell ref="A197:A202"/>
    <mergeCell ref="B197:B202"/>
    <mergeCell ref="C197:C202"/>
    <mergeCell ref="D197:D202"/>
    <mergeCell ref="E197:E202"/>
    <mergeCell ref="F197:F202"/>
    <mergeCell ref="M197:M202"/>
    <mergeCell ref="N197:N202"/>
    <mergeCell ref="O197:O202"/>
    <mergeCell ref="P197:P202"/>
    <mergeCell ref="Q197:Q202"/>
    <mergeCell ref="R197:R202"/>
    <mergeCell ref="G197:G202"/>
    <mergeCell ref="H197:H200"/>
    <mergeCell ref="L197:L202"/>
    <mergeCell ref="O216:Q216"/>
    <mergeCell ref="O217:O218"/>
    <mergeCell ref="P217:Q217"/>
    <mergeCell ref="L209:L214"/>
    <mergeCell ref="M209:M214"/>
    <mergeCell ref="N209:N214"/>
    <mergeCell ref="O209:O214"/>
    <mergeCell ref="P209:P214"/>
    <mergeCell ref="Q209:Q214"/>
    <mergeCell ref="N216:N218"/>
    <mergeCell ref="S209:S214"/>
    <mergeCell ref="H213:H214"/>
    <mergeCell ref="H207:H208"/>
    <mergeCell ref="A209:A214"/>
    <mergeCell ref="B209:B214"/>
    <mergeCell ref="C209:C214"/>
    <mergeCell ref="D209:D214"/>
    <mergeCell ref="E209:E214"/>
    <mergeCell ref="F209:F214"/>
    <mergeCell ref="G209:G214"/>
    <mergeCell ref="H209:H212"/>
    <mergeCell ref="R209:R214"/>
  </mergeCells>
  <pageMargins left="0.7" right="0.7" top="0.75" bottom="0.75" header="0.3" footer="0.3"/>
  <pageSetup paperSize="8" scale="44" fitToHeight="0" orientation="landscape" r:id="rId1"/>
  <rowBreaks count="2" manualBreakCount="2">
    <brk id="29" max="18" man="1"/>
    <brk id="87"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52"/>
  <sheetViews>
    <sheetView topLeftCell="A46" zoomScale="70" zoomScaleNormal="70" workbookViewId="0">
      <selection activeCell="Q6" sqref="Q6:R47"/>
    </sheetView>
  </sheetViews>
  <sheetFormatPr defaultColWidth="9.140625" defaultRowHeight="15"/>
  <cols>
    <col min="1" max="1" width="5.28515625" style="10"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6" width="18.28515625" customWidth="1"/>
    <col min="17" max="17" width="12.5703125" customWidth="1"/>
    <col min="18" max="18" width="13.42578125" customWidth="1"/>
    <col min="19" max="19" width="18.28515625" customWidth="1"/>
  </cols>
  <sheetData>
    <row r="1" spans="1:19" ht="18" customHeight="1">
      <c r="A1" s="44" t="s">
        <v>3586</v>
      </c>
      <c r="E1" s="13"/>
      <c r="F1" s="13"/>
      <c r="L1" s="10"/>
      <c r="O1" s="6"/>
      <c r="P1" s="11"/>
      <c r="Q1" s="6"/>
      <c r="R1" s="6"/>
    </row>
    <row r="2" spans="1:19">
      <c r="A2" s="12"/>
      <c r="E2" s="13"/>
      <c r="F2" s="13"/>
      <c r="L2" s="410"/>
      <c r="M2" s="410"/>
      <c r="N2" s="410"/>
      <c r="O2" s="410"/>
      <c r="P2" s="410"/>
      <c r="Q2" s="410"/>
      <c r="R2" s="410"/>
      <c r="S2" s="410"/>
    </row>
    <row r="3" spans="1:19" ht="45.75" customHeight="1">
      <c r="A3" s="411" t="s">
        <v>20</v>
      </c>
      <c r="B3" s="413" t="s">
        <v>21</v>
      </c>
      <c r="C3" s="413" t="s">
        <v>22</v>
      </c>
      <c r="D3" s="413" t="s">
        <v>23</v>
      </c>
      <c r="E3" s="415" t="s">
        <v>24</v>
      </c>
      <c r="F3" s="415" t="s">
        <v>25</v>
      </c>
      <c r="G3" s="411" t="s">
        <v>26</v>
      </c>
      <c r="H3" s="413" t="s">
        <v>27</v>
      </c>
      <c r="I3" s="417" t="s">
        <v>28</v>
      </c>
      <c r="J3" s="417"/>
      <c r="K3" s="417"/>
      <c r="L3" s="411" t="s">
        <v>29</v>
      </c>
      <c r="M3" s="418" t="s">
        <v>30</v>
      </c>
      <c r="N3" s="419"/>
      <c r="O3" s="420" t="s">
        <v>31</v>
      </c>
      <c r="P3" s="420"/>
      <c r="Q3" s="420" t="s">
        <v>32</v>
      </c>
      <c r="R3" s="420"/>
      <c r="S3" s="411" t="s">
        <v>33</v>
      </c>
    </row>
    <row r="4" spans="1:19">
      <c r="A4" s="412"/>
      <c r="B4" s="414"/>
      <c r="C4" s="414"/>
      <c r="D4" s="414"/>
      <c r="E4" s="416"/>
      <c r="F4" s="416"/>
      <c r="G4" s="412"/>
      <c r="H4" s="414"/>
      <c r="I4" s="14" t="s">
        <v>34</v>
      </c>
      <c r="J4" s="14" t="s">
        <v>35</v>
      </c>
      <c r="K4" s="14" t="s">
        <v>36</v>
      </c>
      <c r="L4" s="412"/>
      <c r="M4" s="15">
        <v>2022</v>
      </c>
      <c r="N4" s="15">
        <v>2023</v>
      </c>
      <c r="O4" s="16">
        <v>2022</v>
      </c>
      <c r="P4" s="16">
        <v>2023</v>
      </c>
      <c r="Q4" s="16">
        <v>2022</v>
      </c>
      <c r="R4" s="16">
        <v>2023</v>
      </c>
      <c r="S4" s="412"/>
    </row>
    <row r="5" spans="1:19">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0" customFormat="1" ht="165">
      <c r="A6" s="71">
        <v>1</v>
      </c>
      <c r="B6" s="71">
        <v>2</v>
      </c>
      <c r="C6" s="71">
        <v>2</v>
      </c>
      <c r="D6" s="71">
        <v>3</v>
      </c>
      <c r="E6" s="125" t="s">
        <v>1697</v>
      </c>
      <c r="F6" s="125" t="s">
        <v>1698</v>
      </c>
      <c r="G6" s="125" t="s">
        <v>1699</v>
      </c>
      <c r="H6" s="71" t="s">
        <v>141</v>
      </c>
      <c r="I6" s="125" t="s">
        <v>991</v>
      </c>
      <c r="J6" s="154" t="s">
        <v>344</v>
      </c>
      <c r="K6" s="71" t="s">
        <v>157</v>
      </c>
      <c r="L6" s="125" t="s">
        <v>1700</v>
      </c>
      <c r="M6" s="71" t="s">
        <v>206</v>
      </c>
      <c r="N6" s="71"/>
      <c r="O6" s="25">
        <v>15756.1</v>
      </c>
      <c r="P6" s="71"/>
      <c r="Q6" s="25">
        <v>13000</v>
      </c>
      <c r="R6" s="71"/>
      <c r="S6" s="125" t="s">
        <v>1701</v>
      </c>
    </row>
    <row r="7" spans="1:19" s="20" customFormat="1" ht="150">
      <c r="A7" s="45">
        <v>2</v>
      </c>
      <c r="B7" s="45">
        <v>6</v>
      </c>
      <c r="C7" s="45">
        <v>5</v>
      </c>
      <c r="D7" s="45">
        <v>4</v>
      </c>
      <c r="E7" s="54" t="s">
        <v>1702</v>
      </c>
      <c r="F7" s="54" t="s">
        <v>1703</v>
      </c>
      <c r="G7" s="54" t="s">
        <v>1704</v>
      </c>
      <c r="H7" s="54" t="s">
        <v>117</v>
      </c>
      <c r="I7" s="54" t="s">
        <v>198</v>
      </c>
      <c r="J7" s="54">
        <v>30</v>
      </c>
      <c r="K7" s="54" t="s">
        <v>1705</v>
      </c>
      <c r="L7" s="54" t="s">
        <v>1706</v>
      </c>
      <c r="M7" s="45" t="s">
        <v>206</v>
      </c>
      <c r="N7" s="45"/>
      <c r="O7" s="165">
        <v>20000</v>
      </c>
      <c r="P7" s="45"/>
      <c r="Q7" s="165">
        <v>20000</v>
      </c>
      <c r="R7" s="45"/>
      <c r="S7" s="54" t="s">
        <v>1707</v>
      </c>
    </row>
    <row r="8" spans="1:19" ht="345">
      <c r="A8" s="45">
        <v>3</v>
      </c>
      <c r="B8" s="45">
        <v>6</v>
      </c>
      <c r="C8" s="45">
        <v>5</v>
      </c>
      <c r="D8" s="45">
        <v>4</v>
      </c>
      <c r="E8" s="54" t="s">
        <v>1708</v>
      </c>
      <c r="F8" s="54" t="s">
        <v>1709</v>
      </c>
      <c r="G8" s="54" t="s">
        <v>1710</v>
      </c>
      <c r="H8" s="45" t="s">
        <v>284</v>
      </c>
      <c r="I8" s="54" t="s">
        <v>1711</v>
      </c>
      <c r="J8" s="150" t="s">
        <v>1712</v>
      </c>
      <c r="K8" s="45" t="s">
        <v>157</v>
      </c>
      <c r="L8" s="54" t="s">
        <v>1713</v>
      </c>
      <c r="M8" s="45" t="s">
        <v>206</v>
      </c>
      <c r="N8" s="45"/>
      <c r="O8" s="165">
        <v>23370</v>
      </c>
      <c r="P8" s="45"/>
      <c r="Q8" s="165">
        <v>23370</v>
      </c>
      <c r="R8" s="45"/>
      <c r="S8" s="54" t="s">
        <v>1714</v>
      </c>
    </row>
    <row r="9" spans="1:19" ht="120">
      <c r="A9" s="45">
        <v>4</v>
      </c>
      <c r="B9" s="45">
        <v>6</v>
      </c>
      <c r="C9" s="45">
        <v>5</v>
      </c>
      <c r="D9" s="45">
        <v>4</v>
      </c>
      <c r="E9" s="54" t="s">
        <v>1715</v>
      </c>
      <c r="F9" s="54" t="s">
        <v>1716</v>
      </c>
      <c r="G9" s="54" t="s">
        <v>1717</v>
      </c>
      <c r="H9" s="54" t="s">
        <v>324</v>
      </c>
      <c r="I9" s="45" t="s">
        <v>208</v>
      </c>
      <c r="J9" s="45">
        <v>24</v>
      </c>
      <c r="K9" s="45" t="s">
        <v>1705</v>
      </c>
      <c r="L9" s="269" t="s">
        <v>1718</v>
      </c>
      <c r="M9" s="45" t="s">
        <v>63</v>
      </c>
      <c r="N9" s="45"/>
      <c r="O9" s="165">
        <v>33852.839999999997</v>
      </c>
      <c r="P9" s="45"/>
      <c r="Q9" s="165">
        <v>33852.839999999997</v>
      </c>
      <c r="R9" s="45"/>
      <c r="S9" s="54" t="s">
        <v>1719</v>
      </c>
    </row>
    <row r="10" spans="1:19" ht="192">
      <c r="A10" s="45">
        <v>5</v>
      </c>
      <c r="B10" s="45">
        <v>1</v>
      </c>
      <c r="C10" s="45">
        <v>1</v>
      </c>
      <c r="D10" s="45">
        <v>6</v>
      </c>
      <c r="E10" s="54" t="s">
        <v>1720</v>
      </c>
      <c r="F10" s="54" t="s">
        <v>1721</v>
      </c>
      <c r="G10" s="250" t="s">
        <v>1722</v>
      </c>
      <c r="H10" s="45" t="s">
        <v>155</v>
      </c>
      <c r="I10" s="270" t="s">
        <v>1723</v>
      </c>
      <c r="J10" s="45" t="s">
        <v>69</v>
      </c>
      <c r="K10" s="45" t="s">
        <v>157</v>
      </c>
      <c r="L10" s="270" t="s">
        <v>1724</v>
      </c>
      <c r="M10" s="45" t="s">
        <v>346</v>
      </c>
      <c r="N10" s="45"/>
      <c r="O10" s="165">
        <v>16397</v>
      </c>
      <c r="P10" s="45"/>
      <c r="Q10" s="165">
        <v>14200</v>
      </c>
      <c r="R10" s="45"/>
      <c r="S10" s="54" t="s">
        <v>1725</v>
      </c>
    </row>
    <row r="11" spans="1:19" ht="225">
      <c r="A11" s="45">
        <v>6</v>
      </c>
      <c r="B11" s="45">
        <v>2</v>
      </c>
      <c r="C11" s="45">
        <v>1</v>
      </c>
      <c r="D11" s="45">
        <v>6</v>
      </c>
      <c r="E11" s="54" t="s">
        <v>1726</v>
      </c>
      <c r="F11" s="250" t="s">
        <v>1727</v>
      </c>
      <c r="G11" s="54" t="s">
        <v>1728</v>
      </c>
      <c r="H11" s="54" t="s">
        <v>1729</v>
      </c>
      <c r="I11" s="54" t="s">
        <v>1730</v>
      </c>
      <c r="J11" s="54" t="s">
        <v>1731</v>
      </c>
      <c r="K11" s="54" t="s">
        <v>157</v>
      </c>
      <c r="L11" s="54" t="s">
        <v>1732</v>
      </c>
      <c r="M11" s="45" t="s">
        <v>63</v>
      </c>
      <c r="N11" s="45"/>
      <c r="O11" s="165">
        <v>47466.38</v>
      </c>
      <c r="P11" s="45"/>
      <c r="Q11" s="165">
        <v>40786.379999999997</v>
      </c>
      <c r="R11" s="45"/>
      <c r="S11" s="54" t="s">
        <v>1701</v>
      </c>
    </row>
    <row r="12" spans="1:19" ht="180">
      <c r="A12" s="45">
        <v>7</v>
      </c>
      <c r="B12" s="45">
        <v>1</v>
      </c>
      <c r="C12" s="45">
        <v>1</v>
      </c>
      <c r="D12" s="45">
        <v>6</v>
      </c>
      <c r="E12" s="54" t="s">
        <v>1733</v>
      </c>
      <c r="F12" s="54" t="s">
        <v>1734</v>
      </c>
      <c r="G12" s="54" t="s">
        <v>1735</v>
      </c>
      <c r="H12" s="45" t="s">
        <v>249</v>
      </c>
      <c r="I12" s="54" t="s">
        <v>1736</v>
      </c>
      <c r="J12" s="67" t="s">
        <v>391</v>
      </c>
      <c r="K12" s="54" t="s">
        <v>1459</v>
      </c>
      <c r="L12" s="250" t="s">
        <v>1737</v>
      </c>
      <c r="M12" s="45" t="s">
        <v>255</v>
      </c>
      <c r="N12" s="45"/>
      <c r="O12" s="165">
        <v>3580</v>
      </c>
      <c r="P12" s="45"/>
      <c r="Q12" s="165">
        <v>3080</v>
      </c>
      <c r="R12" s="45"/>
      <c r="S12" s="54" t="s">
        <v>1738</v>
      </c>
    </row>
    <row r="13" spans="1:19" ht="105">
      <c r="A13" s="45">
        <v>8</v>
      </c>
      <c r="B13" s="45">
        <v>1</v>
      </c>
      <c r="C13" s="45">
        <v>1</v>
      </c>
      <c r="D13" s="45">
        <v>6</v>
      </c>
      <c r="E13" s="54" t="s">
        <v>1739</v>
      </c>
      <c r="F13" s="54" t="s">
        <v>1740</v>
      </c>
      <c r="G13" s="54" t="s">
        <v>1741</v>
      </c>
      <c r="H13" s="45" t="s">
        <v>125</v>
      </c>
      <c r="I13" s="45" t="s">
        <v>208</v>
      </c>
      <c r="J13" s="45">
        <v>40</v>
      </c>
      <c r="K13" s="45" t="s">
        <v>1705</v>
      </c>
      <c r="L13" s="54" t="s">
        <v>1742</v>
      </c>
      <c r="M13" s="45" t="s">
        <v>63</v>
      </c>
      <c r="N13" s="45"/>
      <c r="O13" s="165">
        <v>13803.58</v>
      </c>
      <c r="P13" s="45"/>
      <c r="Q13" s="165">
        <v>12123.58</v>
      </c>
      <c r="R13" s="45"/>
      <c r="S13" s="54" t="s">
        <v>1701</v>
      </c>
    </row>
    <row r="14" spans="1:19" ht="225">
      <c r="A14" s="45">
        <v>9</v>
      </c>
      <c r="B14" s="45">
        <v>1</v>
      </c>
      <c r="C14" s="45">
        <v>1</v>
      </c>
      <c r="D14" s="45">
        <v>6</v>
      </c>
      <c r="E14" s="54" t="s">
        <v>1743</v>
      </c>
      <c r="F14" s="54" t="s">
        <v>1744</v>
      </c>
      <c r="G14" s="54" t="s">
        <v>2109</v>
      </c>
      <c r="H14" s="45" t="s">
        <v>125</v>
      </c>
      <c r="I14" s="45" t="s">
        <v>208</v>
      </c>
      <c r="J14" s="45">
        <v>25</v>
      </c>
      <c r="K14" s="45" t="s">
        <v>1705</v>
      </c>
      <c r="L14" s="54" t="s">
        <v>1745</v>
      </c>
      <c r="M14" s="45" t="s">
        <v>346</v>
      </c>
      <c r="N14" s="45"/>
      <c r="O14" s="165">
        <v>23037.16</v>
      </c>
      <c r="P14" s="45"/>
      <c r="Q14" s="165">
        <v>20812.16</v>
      </c>
      <c r="R14" s="45"/>
      <c r="S14" s="54" t="s">
        <v>1746</v>
      </c>
    </row>
    <row r="15" spans="1:19" ht="165">
      <c r="A15" s="45">
        <v>10</v>
      </c>
      <c r="B15" s="45">
        <v>1</v>
      </c>
      <c r="C15" s="45">
        <v>1</v>
      </c>
      <c r="D15" s="45">
        <v>6</v>
      </c>
      <c r="E15" s="54" t="s">
        <v>1747</v>
      </c>
      <c r="F15" s="54" t="s">
        <v>1748</v>
      </c>
      <c r="G15" s="54" t="s">
        <v>2109</v>
      </c>
      <c r="H15" s="45" t="s">
        <v>125</v>
      </c>
      <c r="I15" s="54" t="s">
        <v>208</v>
      </c>
      <c r="J15" s="54">
        <v>80</v>
      </c>
      <c r="K15" s="45" t="s">
        <v>1705</v>
      </c>
      <c r="L15" s="54" t="s">
        <v>1749</v>
      </c>
      <c r="M15" s="45" t="s">
        <v>346</v>
      </c>
      <c r="N15" s="45"/>
      <c r="O15" s="165">
        <v>63561.4</v>
      </c>
      <c r="P15" s="45"/>
      <c r="Q15" s="165">
        <v>57641.4</v>
      </c>
      <c r="R15" s="45"/>
      <c r="S15" s="54" t="s">
        <v>1746</v>
      </c>
    </row>
    <row r="16" spans="1:19" ht="120">
      <c r="A16" s="45">
        <v>11</v>
      </c>
      <c r="B16" s="45">
        <v>1</v>
      </c>
      <c r="C16" s="45">
        <v>5</v>
      </c>
      <c r="D16" s="45">
        <v>6</v>
      </c>
      <c r="E16" s="54" t="s">
        <v>1750</v>
      </c>
      <c r="F16" s="54" t="s">
        <v>1751</v>
      </c>
      <c r="G16" s="54" t="s">
        <v>1752</v>
      </c>
      <c r="H16" s="45" t="s">
        <v>235</v>
      </c>
      <c r="I16" s="45" t="s">
        <v>208</v>
      </c>
      <c r="J16" s="45">
        <v>40</v>
      </c>
      <c r="K16" s="45" t="s">
        <v>1705</v>
      </c>
      <c r="L16" s="54" t="s">
        <v>1753</v>
      </c>
      <c r="M16" s="45" t="s">
        <v>255</v>
      </c>
      <c r="N16" s="45"/>
      <c r="O16" s="165">
        <v>19765</v>
      </c>
      <c r="P16" s="45"/>
      <c r="Q16" s="165">
        <v>19765</v>
      </c>
      <c r="R16" s="45"/>
      <c r="S16" s="54" t="s">
        <v>1754</v>
      </c>
    </row>
    <row r="17" spans="1:19" ht="135">
      <c r="A17" s="45">
        <v>12</v>
      </c>
      <c r="B17" s="45">
        <v>2</v>
      </c>
      <c r="C17" s="45">
        <v>1</v>
      </c>
      <c r="D17" s="45">
        <v>9</v>
      </c>
      <c r="E17" s="54" t="s">
        <v>1755</v>
      </c>
      <c r="F17" s="54" t="s">
        <v>1756</v>
      </c>
      <c r="G17" s="54" t="s">
        <v>1757</v>
      </c>
      <c r="H17" s="54" t="s">
        <v>324</v>
      </c>
      <c r="I17" s="45" t="s">
        <v>208</v>
      </c>
      <c r="J17" s="45">
        <v>25</v>
      </c>
      <c r="K17" s="45" t="s">
        <v>1705</v>
      </c>
      <c r="L17" s="54" t="s">
        <v>1758</v>
      </c>
      <c r="M17" s="45" t="s">
        <v>346</v>
      </c>
      <c r="N17" s="45"/>
      <c r="O17" s="165">
        <v>41300</v>
      </c>
      <c r="P17" s="45"/>
      <c r="Q17" s="165">
        <v>37500</v>
      </c>
      <c r="R17" s="45"/>
      <c r="S17" s="54" t="s">
        <v>1746</v>
      </c>
    </row>
    <row r="18" spans="1:19" ht="60">
      <c r="A18" s="45">
        <v>13</v>
      </c>
      <c r="B18" s="45">
        <v>6</v>
      </c>
      <c r="C18" s="45">
        <v>5</v>
      </c>
      <c r="D18" s="45">
        <v>11</v>
      </c>
      <c r="E18" s="54" t="s">
        <v>1759</v>
      </c>
      <c r="F18" s="54" t="s">
        <v>1760</v>
      </c>
      <c r="G18" s="54" t="s">
        <v>1761</v>
      </c>
      <c r="H18" s="45" t="s">
        <v>235</v>
      </c>
      <c r="I18" s="54" t="s">
        <v>1762</v>
      </c>
      <c r="J18" s="150" t="s">
        <v>1763</v>
      </c>
      <c r="K18" s="45" t="s">
        <v>1459</v>
      </c>
      <c r="L18" s="54" t="s">
        <v>1764</v>
      </c>
      <c r="M18" s="45" t="s">
        <v>63</v>
      </c>
      <c r="N18" s="45"/>
      <c r="O18" s="165">
        <v>20016.38</v>
      </c>
      <c r="P18" s="45"/>
      <c r="Q18" s="165">
        <v>11881.8</v>
      </c>
      <c r="R18" s="45"/>
      <c r="S18" s="45" t="s">
        <v>1765</v>
      </c>
    </row>
    <row r="19" spans="1:19" ht="150">
      <c r="A19" s="45">
        <v>14</v>
      </c>
      <c r="B19" s="45">
        <v>6</v>
      </c>
      <c r="C19" s="45">
        <v>5</v>
      </c>
      <c r="D19" s="45">
        <v>11</v>
      </c>
      <c r="E19" s="54" t="s">
        <v>1766</v>
      </c>
      <c r="F19" s="183" t="s">
        <v>1767</v>
      </c>
      <c r="G19" s="183" t="s">
        <v>1768</v>
      </c>
      <c r="H19" s="183" t="s">
        <v>1769</v>
      </c>
      <c r="I19" s="183" t="s">
        <v>1770</v>
      </c>
      <c r="J19" s="67" t="s">
        <v>1771</v>
      </c>
      <c r="K19" s="45" t="s">
        <v>1459</v>
      </c>
      <c r="L19" s="54" t="s">
        <v>1772</v>
      </c>
      <c r="M19" s="45" t="s">
        <v>63</v>
      </c>
      <c r="N19" s="45"/>
      <c r="O19" s="165">
        <v>13400</v>
      </c>
      <c r="P19" s="45"/>
      <c r="Q19" s="165">
        <v>7700</v>
      </c>
      <c r="R19" s="45"/>
      <c r="S19" s="45" t="s">
        <v>1773</v>
      </c>
    </row>
    <row r="20" spans="1:19" ht="90">
      <c r="A20" s="45">
        <v>15</v>
      </c>
      <c r="B20" s="45">
        <v>6</v>
      </c>
      <c r="C20" s="45">
        <v>5</v>
      </c>
      <c r="D20" s="45">
        <v>11</v>
      </c>
      <c r="E20" s="54" t="s">
        <v>1774</v>
      </c>
      <c r="F20" s="54" t="s">
        <v>1775</v>
      </c>
      <c r="G20" s="54" t="s">
        <v>1776</v>
      </c>
      <c r="H20" s="54" t="s">
        <v>1777</v>
      </c>
      <c r="I20" s="54" t="s">
        <v>1778</v>
      </c>
      <c r="J20" s="54" t="s">
        <v>1779</v>
      </c>
      <c r="K20" s="54" t="s">
        <v>157</v>
      </c>
      <c r="L20" s="54" t="s">
        <v>1780</v>
      </c>
      <c r="M20" s="45" t="s">
        <v>63</v>
      </c>
      <c r="N20" s="45"/>
      <c r="O20" s="165">
        <v>36067.08</v>
      </c>
      <c r="P20" s="45"/>
      <c r="Q20" s="165">
        <v>25000</v>
      </c>
      <c r="R20" s="45"/>
      <c r="S20" s="45" t="s">
        <v>1781</v>
      </c>
    </row>
    <row r="21" spans="1:19" ht="150">
      <c r="A21" s="45">
        <v>16</v>
      </c>
      <c r="B21" s="45">
        <v>6</v>
      </c>
      <c r="C21" s="45">
        <v>5</v>
      </c>
      <c r="D21" s="45">
        <v>11</v>
      </c>
      <c r="E21" s="54" t="s">
        <v>1782</v>
      </c>
      <c r="F21" s="54" t="s">
        <v>1783</v>
      </c>
      <c r="G21" s="54" t="s">
        <v>1784</v>
      </c>
      <c r="H21" s="54" t="s">
        <v>1785</v>
      </c>
      <c r="I21" s="54" t="s">
        <v>1786</v>
      </c>
      <c r="J21" s="54" t="s">
        <v>1787</v>
      </c>
      <c r="K21" s="54" t="s">
        <v>1788</v>
      </c>
      <c r="L21" s="54" t="s">
        <v>1789</v>
      </c>
      <c r="M21" s="45" t="s">
        <v>206</v>
      </c>
      <c r="N21" s="45"/>
      <c r="O21" s="165">
        <v>27744</v>
      </c>
      <c r="P21" s="45"/>
      <c r="Q21" s="165">
        <v>24544</v>
      </c>
      <c r="R21" s="45"/>
      <c r="S21" s="45" t="s">
        <v>1790</v>
      </c>
    </row>
    <row r="22" spans="1:19" ht="135">
      <c r="A22" s="45">
        <v>17</v>
      </c>
      <c r="B22" s="45">
        <v>6</v>
      </c>
      <c r="C22" s="45">
        <v>5</v>
      </c>
      <c r="D22" s="45">
        <v>11</v>
      </c>
      <c r="E22" s="54" t="s">
        <v>1791</v>
      </c>
      <c r="F22" s="54" t="s">
        <v>1792</v>
      </c>
      <c r="G22" s="54" t="s">
        <v>1793</v>
      </c>
      <c r="H22" s="54" t="s">
        <v>1794</v>
      </c>
      <c r="I22" s="54" t="s">
        <v>1795</v>
      </c>
      <c r="J22" s="54" t="s">
        <v>1796</v>
      </c>
      <c r="K22" s="54" t="s">
        <v>1459</v>
      </c>
      <c r="L22" s="54" t="s">
        <v>1797</v>
      </c>
      <c r="M22" s="45" t="s">
        <v>351</v>
      </c>
      <c r="N22" s="45"/>
      <c r="O22" s="165">
        <v>35690.58</v>
      </c>
      <c r="P22" s="45"/>
      <c r="Q22" s="165">
        <v>31690.58</v>
      </c>
      <c r="R22" s="45"/>
      <c r="S22" s="54" t="s">
        <v>1798</v>
      </c>
    </row>
    <row r="23" spans="1:19" ht="90">
      <c r="A23" s="45">
        <v>18</v>
      </c>
      <c r="B23" s="45">
        <v>6</v>
      </c>
      <c r="C23" s="45">
        <v>5</v>
      </c>
      <c r="D23" s="45">
        <v>11</v>
      </c>
      <c r="E23" s="54" t="s">
        <v>1799</v>
      </c>
      <c r="F23" s="54" t="s">
        <v>1800</v>
      </c>
      <c r="G23" s="54" t="s">
        <v>1801</v>
      </c>
      <c r="H23" s="54" t="s">
        <v>141</v>
      </c>
      <c r="I23" s="54" t="s">
        <v>991</v>
      </c>
      <c r="J23" s="67" t="s">
        <v>1087</v>
      </c>
      <c r="K23" s="54" t="s">
        <v>157</v>
      </c>
      <c r="L23" s="54" t="s">
        <v>1802</v>
      </c>
      <c r="M23" s="45" t="s">
        <v>63</v>
      </c>
      <c r="N23" s="45"/>
      <c r="O23" s="165">
        <v>12854.29</v>
      </c>
      <c r="P23" s="45"/>
      <c r="Q23" s="165">
        <v>11550</v>
      </c>
      <c r="R23" s="45"/>
      <c r="S23" s="45" t="s">
        <v>1803</v>
      </c>
    </row>
    <row r="24" spans="1:19" ht="60">
      <c r="A24" s="45">
        <v>19</v>
      </c>
      <c r="B24" s="45">
        <v>6</v>
      </c>
      <c r="C24" s="45">
        <v>5</v>
      </c>
      <c r="D24" s="45">
        <v>11</v>
      </c>
      <c r="E24" s="54" t="s">
        <v>1804</v>
      </c>
      <c r="F24" s="54" t="s">
        <v>1805</v>
      </c>
      <c r="G24" s="54" t="s">
        <v>1806</v>
      </c>
      <c r="H24" s="45" t="s">
        <v>141</v>
      </c>
      <c r="I24" s="54" t="s">
        <v>991</v>
      </c>
      <c r="J24" s="150" t="s">
        <v>376</v>
      </c>
      <c r="K24" s="45" t="s">
        <v>157</v>
      </c>
      <c r="L24" s="54" t="s">
        <v>1807</v>
      </c>
      <c r="M24" s="45" t="s">
        <v>206</v>
      </c>
      <c r="N24" s="45"/>
      <c r="O24" s="165">
        <v>14700</v>
      </c>
      <c r="P24" s="45"/>
      <c r="Q24" s="165">
        <v>10700</v>
      </c>
      <c r="R24" s="45"/>
      <c r="S24" s="45" t="s">
        <v>1808</v>
      </c>
    </row>
    <row r="25" spans="1:19" ht="75">
      <c r="A25" s="45">
        <v>20</v>
      </c>
      <c r="B25" s="45">
        <v>6</v>
      </c>
      <c r="C25" s="45">
        <v>1</v>
      </c>
      <c r="D25" s="45">
        <v>13</v>
      </c>
      <c r="E25" s="54" t="s">
        <v>1809</v>
      </c>
      <c r="F25" s="54" t="s">
        <v>1810</v>
      </c>
      <c r="G25" s="54" t="s">
        <v>1811</v>
      </c>
      <c r="H25" s="54" t="s">
        <v>1812</v>
      </c>
      <c r="I25" s="54" t="s">
        <v>1813</v>
      </c>
      <c r="J25" s="54" t="s">
        <v>1814</v>
      </c>
      <c r="K25" s="54" t="s">
        <v>157</v>
      </c>
      <c r="L25" s="54" t="s">
        <v>1815</v>
      </c>
      <c r="M25" s="45" t="s">
        <v>351</v>
      </c>
      <c r="N25" s="45"/>
      <c r="O25" s="165">
        <v>41072</v>
      </c>
      <c r="P25" s="45"/>
      <c r="Q25" s="165">
        <v>36672</v>
      </c>
      <c r="R25" s="45"/>
      <c r="S25" s="54" t="s">
        <v>1816</v>
      </c>
    </row>
    <row r="26" spans="1:19" ht="60">
      <c r="A26" s="45">
        <v>21</v>
      </c>
      <c r="B26" s="45">
        <v>6</v>
      </c>
      <c r="C26" s="45">
        <v>1</v>
      </c>
      <c r="D26" s="45">
        <v>13</v>
      </c>
      <c r="E26" s="54" t="s">
        <v>1817</v>
      </c>
      <c r="F26" s="54" t="s">
        <v>1818</v>
      </c>
      <c r="G26" s="54" t="s">
        <v>1819</v>
      </c>
      <c r="H26" s="54" t="s">
        <v>235</v>
      </c>
      <c r="I26" s="54" t="s">
        <v>1820</v>
      </c>
      <c r="J26" s="54" t="s">
        <v>1821</v>
      </c>
      <c r="K26" s="54" t="s">
        <v>157</v>
      </c>
      <c r="L26" s="54" t="s">
        <v>1822</v>
      </c>
      <c r="M26" s="45" t="s">
        <v>206</v>
      </c>
      <c r="N26" s="45"/>
      <c r="O26" s="165">
        <v>17100</v>
      </c>
      <c r="P26" s="45"/>
      <c r="Q26" s="165">
        <v>15300</v>
      </c>
      <c r="R26" s="45"/>
      <c r="S26" s="54" t="s">
        <v>1823</v>
      </c>
    </row>
    <row r="27" spans="1:19" ht="45">
      <c r="A27" s="45">
        <v>22</v>
      </c>
      <c r="B27" s="45">
        <v>5</v>
      </c>
      <c r="C27" s="45">
        <v>1</v>
      </c>
      <c r="D27" s="45">
        <v>13</v>
      </c>
      <c r="E27" s="54" t="s">
        <v>1824</v>
      </c>
      <c r="F27" s="54" t="s">
        <v>1825</v>
      </c>
      <c r="G27" s="54" t="s">
        <v>1826</v>
      </c>
      <c r="H27" s="54" t="s">
        <v>117</v>
      </c>
      <c r="I27" s="54" t="s">
        <v>1827</v>
      </c>
      <c r="J27" s="67" t="s">
        <v>376</v>
      </c>
      <c r="K27" s="54" t="s">
        <v>157</v>
      </c>
      <c r="L27" s="54" t="s">
        <v>1828</v>
      </c>
      <c r="M27" s="45" t="s">
        <v>63</v>
      </c>
      <c r="N27" s="45"/>
      <c r="O27" s="165">
        <v>30500</v>
      </c>
      <c r="P27" s="45"/>
      <c r="Q27" s="165">
        <v>27500</v>
      </c>
      <c r="R27" s="45"/>
      <c r="S27" s="45" t="s">
        <v>1829</v>
      </c>
    </row>
    <row r="28" spans="1:19" ht="165">
      <c r="A28" s="45">
        <v>23</v>
      </c>
      <c r="B28" s="45">
        <v>2</v>
      </c>
      <c r="C28" s="45">
        <v>2</v>
      </c>
      <c r="D28" s="45">
        <v>3</v>
      </c>
      <c r="E28" s="54" t="s">
        <v>2742</v>
      </c>
      <c r="F28" s="54" t="s">
        <v>1698</v>
      </c>
      <c r="G28" s="54" t="s">
        <v>1699</v>
      </c>
      <c r="H28" s="45" t="s">
        <v>141</v>
      </c>
      <c r="I28" s="54" t="s">
        <v>991</v>
      </c>
      <c r="J28" s="67" t="s">
        <v>344</v>
      </c>
      <c r="K28" s="45" t="s">
        <v>157</v>
      </c>
      <c r="L28" s="54" t="s">
        <v>1700</v>
      </c>
      <c r="M28" s="45"/>
      <c r="N28" s="45" t="s">
        <v>206</v>
      </c>
      <c r="O28" s="165"/>
      <c r="P28" s="165">
        <v>16674.8</v>
      </c>
      <c r="Q28" s="165"/>
      <c r="R28" s="165">
        <v>13000</v>
      </c>
      <c r="S28" s="54" t="s">
        <v>1701</v>
      </c>
    </row>
    <row r="29" spans="1:19" ht="150">
      <c r="A29" s="45">
        <v>24</v>
      </c>
      <c r="B29" s="45">
        <v>6</v>
      </c>
      <c r="C29" s="45">
        <v>5</v>
      </c>
      <c r="D29" s="45">
        <v>4</v>
      </c>
      <c r="E29" s="54" t="s">
        <v>2743</v>
      </c>
      <c r="F29" s="54" t="s">
        <v>2744</v>
      </c>
      <c r="G29" s="54" t="s">
        <v>2745</v>
      </c>
      <c r="H29" s="54" t="s">
        <v>324</v>
      </c>
      <c r="I29" s="54" t="s">
        <v>204</v>
      </c>
      <c r="J29" s="54">
        <v>16</v>
      </c>
      <c r="K29" s="54" t="s">
        <v>67</v>
      </c>
      <c r="L29" s="54" t="s">
        <v>1706</v>
      </c>
      <c r="M29" s="45"/>
      <c r="N29" s="45" t="s">
        <v>351</v>
      </c>
      <c r="O29" s="165"/>
      <c r="P29" s="165">
        <v>46440</v>
      </c>
      <c r="Q29" s="165"/>
      <c r="R29" s="165">
        <v>46440</v>
      </c>
      <c r="S29" s="54" t="s">
        <v>1719</v>
      </c>
    </row>
    <row r="30" spans="1:19" ht="150">
      <c r="A30" s="45">
        <v>25</v>
      </c>
      <c r="B30" s="45">
        <v>6</v>
      </c>
      <c r="C30" s="45">
        <v>2</v>
      </c>
      <c r="D30" s="45">
        <v>4</v>
      </c>
      <c r="E30" s="54" t="s">
        <v>2746</v>
      </c>
      <c r="F30" s="54" t="s">
        <v>2747</v>
      </c>
      <c r="G30" s="54" t="s">
        <v>2748</v>
      </c>
      <c r="H30" s="45" t="s">
        <v>117</v>
      </c>
      <c r="I30" s="54" t="s">
        <v>208</v>
      </c>
      <c r="J30" s="150" t="s">
        <v>2749</v>
      </c>
      <c r="K30" s="45" t="s">
        <v>67</v>
      </c>
      <c r="L30" s="54" t="s">
        <v>1706</v>
      </c>
      <c r="M30" s="45"/>
      <c r="N30" s="45" t="s">
        <v>2113</v>
      </c>
      <c r="O30" s="165"/>
      <c r="P30" s="165">
        <v>51887.77</v>
      </c>
      <c r="Q30" s="165"/>
      <c r="R30" s="165">
        <v>51887.77</v>
      </c>
      <c r="S30" s="54" t="s">
        <v>1719</v>
      </c>
    </row>
    <row r="31" spans="1:19" ht="165">
      <c r="A31" s="45">
        <v>26</v>
      </c>
      <c r="B31" s="45">
        <v>2</v>
      </c>
      <c r="C31" s="45">
        <v>1</v>
      </c>
      <c r="D31" s="45">
        <v>6</v>
      </c>
      <c r="E31" s="54" t="s">
        <v>2750</v>
      </c>
      <c r="F31" s="54" t="s">
        <v>2751</v>
      </c>
      <c r="G31" s="54" t="s">
        <v>3559</v>
      </c>
      <c r="H31" s="54" t="s">
        <v>2752</v>
      </c>
      <c r="I31" s="54" t="s">
        <v>2753</v>
      </c>
      <c r="J31" s="45" t="s">
        <v>2754</v>
      </c>
      <c r="K31" s="54" t="s">
        <v>2755</v>
      </c>
      <c r="L31" s="269" t="s">
        <v>2756</v>
      </c>
      <c r="M31" s="45"/>
      <c r="N31" s="45" t="s">
        <v>346</v>
      </c>
      <c r="O31" s="165"/>
      <c r="P31" s="165">
        <v>90999.94</v>
      </c>
      <c r="Q31" s="165"/>
      <c r="R31" s="165">
        <v>77609.94</v>
      </c>
      <c r="S31" s="54" t="s">
        <v>2757</v>
      </c>
    </row>
    <row r="32" spans="1:19" ht="240">
      <c r="A32" s="45">
        <v>27</v>
      </c>
      <c r="B32" s="45">
        <v>1</v>
      </c>
      <c r="C32" s="45">
        <v>1</v>
      </c>
      <c r="D32" s="45">
        <v>6</v>
      </c>
      <c r="E32" s="54" t="s">
        <v>2758</v>
      </c>
      <c r="F32" s="54" t="s">
        <v>2759</v>
      </c>
      <c r="G32" s="250" t="s">
        <v>2760</v>
      </c>
      <c r="H32" s="45" t="s">
        <v>155</v>
      </c>
      <c r="I32" s="270" t="s">
        <v>1723</v>
      </c>
      <c r="J32" s="150" t="s">
        <v>2761</v>
      </c>
      <c r="K32" s="45" t="s">
        <v>157</v>
      </c>
      <c r="L32" s="270" t="s">
        <v>1724</v>
      </c>
      <c r="M32" s="45"/>
      <c r="N32" s="45" t="s">
        <v>346</v>
      </c>
      <c r="O32" s="165"/>
      <c r="P32" s="165">
        <v>25069</v>
      </c>
      <c r="Q32" s="165"/>
      <c r="R32" s="165">
        <v>21800</v>
      </c>
      <c r="S32" s="54" t="s">
        <v>1725</v>
      </c>
    </row>
    <row r="33" spans="1:19" ht="225">
      <c r="A33" s="45">
        <v>28</v>
      </c>
      <c r="B33" s="45">
        <v>2</v>
      </c>
      <c r="C33" s="45">
        <v>1</v>
      </c>
      <c r="D33" s="45">
        <v>6</v>
      </c>
      <c r="E33" s="54" t="s">
        <v>2762</v>
      </c>
      <c r="F33" s="250" t="s">
        <v>1727</v>
      </c>
      <c r="G33" s="54" t="s">
        <v>2763</v>
      </c>
      <c r="H33" s="54" t="s">
        <v>1729</v>
      </c>
      <c r="I33" s="54" t="s">
        <v>1730</v>
      </c>
      <c r="J33" s="54" t="s">
        <v>2764</v>
      </c>
      <c r="K33" s="54" t="s">
        <v>157</v>
      </c>
      <c r="L33" s="54" t="s">
        <v>1732</v>
      </c>
      <c r="M33" s="45"/>
      <c r="N33" s="45" t="s">
        <v>63</v>
      </c>
      <c r="O33" s="165"/>
      <c r="P33" s="165">
        <v>50307</v>
      </c>
      <c r="Q33" s="165"/>
      <c r="R33" s="165">
        <v>44450</v>
      </c>
      <c r="S33" s="54" t="s">
        <v>1701</v>
      </c>
    </row>
    <row r="34" spans="1:19" ht="120">
      <c r="A34" s="45">
        <v>29</v>
      </c>
      <c r="B34" s="45">
        <v>1</v>
      </c>
      <c r="C34" s="45">
        <v>1</v>
      </c>
      <c r="D34" s="45">
        <v>6</v>
      </c>
      <c r="E34" s="54" t="s">
        <v>3560</v>
      </c>
      <c r="F34" s="54" t="s">
        <v>2765</v>
      </c>
      <c r="G34" s="54" t="s">
        <v>2766</v>
      </c>
      <c r="H34" s="45" t="s">
        <v>125</v>
      </c>
      <c r="I34" s="54" t="s">
        <v>208</v>
      </c>
      <c r="J34" s="67" t="s">
        <v>2767</v>
      </c>
      <c r="K34" s="54" t="s">
        <v>67</v>
      </c>
      <c r="L34" s="250" t="s">
        <v>2768</v>
      </c>
      <c r="M34" s="45"/>
      <c r="N34" s="45" t="s">
        <v>346</v>
      </c>
      <c r="O34" s="165"/>
      <c r="P34" s="165">
        <v>75035.8</v>
      </c>
      <c r="Q34" s="165"/>
      <c r="R34" s="165">
        <v>67235.8</v>
      </c>
      <c r="S34" s="54" t="s">
        <v>1746</v>
      </c>
    </row>
    <row r="35" spans="1:19" ht="105">
      <c r="A35" s="45">
        <v>30</v>
      </c>
      <c r="B35" s="45">
        <v>2</v>
      </c>
      <c r="C35" s="45">
        <v>1</v>
      </c>
      <c r="D35" s="45">
        <v>6</v>
      </c>
      <c r="E35" s="54" t="s">
        <v>2769</v>
      </c>
      <c r="F35" s="54" t="s">
        <v>2770</v>
      </c>
      <c r="G35" s="54" t="s">
        <v>2771</v>
      </c>
      <c r="H35" s="45" t="s">
        <v>117</v>
      </c>
      <c r="I35" s="54" t="s">
        <v>3561</v>
      </c>
      <c r="J35" s="45" t="s">
        <v>992</v>
      </c>
      <c r="K35" s="45" t="s">
        <v>67</v>
      </c>
      <c r="L35" s="54" t="s">
        <v>2772</v>
      </c>
      <c r="M35" s="45"/>
      <c r="N35" s="45" t="s">
        <v>315</v>
      </c>
      <c r="O35" s="165"/>
      <c r="P35" s="165">
        <v>62694</v>
      </c>
      <c r="Q35" s="165"/>
      <c r="R35" s="165">
        <v>56070</v>
      </c>
      <c r="S35" s="54" t="s">
        <v>2773</v>
      </c>
    </row>
    <row r="36" spans="1:19" ht="75">
      <c r="A36" s="45">
        <v>31</v>
      </c>
      <c r="B36" s="45">
        <v>1</v>
      </c>
      <c r="C36" s="45">
        <v>1</v>
      </c>
      <c r="D36" s="45">
        <v>6</v>
      </c>
      <c r="E36" s="54" t="s">
        <v>2774</v>
      </c>
      <c r="F36" s="54" t="s">
        <v>2775</v>
      </c>
      <c r="G36" s="54" t="s">
        <v>2776</v>
      </c>
      <c r="H36" s="45" t="s">
        <v>284</v>
      </c>
      <c r="I36" s="45" t="s">
        <v>2777</v>
      </c>
      <c r="J36" s="45">
        <v>1</v>
      </c>
      <c r="K36" s="45" t="s">
        <v>61</v>
      </c>
      <c r="L36" s="54" t="s">
        <v>2778</v>
      </c>
      <c r="M36" s="45"/>
      <c r="N36" s="45" t="s">
        <v>63</v>
      </c>
      <c r="O36" s="165"/>
      <c r="P36" s="165">
        <v>12000</v>
      </c>
      <c r="Q36" s="165"/>
      <c r="R36" s="165">
        <v>12000</v>
      </c>
      <c r="S36" s="54" t="s">
        <v>2779</v>
      </c>
    </row>
    <row r="37" spans="1:19" ht="180">
      <c r="A37" s="45">
        <v>32</v>
      </c>
      <c r="B37" s="45">
        <v>2</v>
      </c>
      <c r="C37" s="45">
        <v>1</v>
      </c>
      <c r="D37" s="45">
        <v>9</v>
      </c>
      <c r="E37" s="54" t="s">
        <v>2780</v>
      </c>
      <c r="F37" s="54" t="s">
        <v>2781</v>
      </c>
      <c r="G37" s="54" t="s">
        <v>2745</v>
      </c>
      <c r="H37" s="45" t="s">
        <v>324</v>
      </c>
      <c r="I37" s="54" t="s">
        <v>208</v>
      </c>
      <c r="J37" s="54">
        <v>40</v>
      </c>
      <c r="K37" s="45" t="s">
        <v>67</v>
      </c>
      <c r="L37" s="250" t="s">
        <v>2768</v>
      </c>
      <c r="M37" s="45"/>
      <c r="N37" s="45" t="s">
        <v>346</v>
      </c>
      <c r="O37" s="165"/>
      <c r="P37" s="165">
        <v>66200</v>
      </c>
      <c r="Q37" s="165"/>
      <c r="R37" s="165">
        <v>60000</v>
      </c>
      <c r="S37" s="54" t="s">
        <v>1746</v>
      </c>
    </row>
    <row r="38" spans="1:19" ht="90">
      <c r="A38" s="45">
        <v>33</v>
      </c>
      <c r="B38" s="45">
        <v>6</v>
      </c>
      <c r="C38" s="45">
        <v>5</v>
      </c>
      <c r="D38" s="45">
        <v>11</v>
      </c>
      <c r="E38" s="54" t="s">
        <v>2782</v>
      </c>
      <c r="F38" s="54" t="s">
        <v>2783</v>
      </c>
      <c r="G38" s="54" t="s">
        <v>2784</v>
      </c>
      <c r="H38" s="45" t="s">
        <v>155</v>
      </c>
      <c r="I38" s="270" t="s">
        <v>1723</v>
      </c>
      <c r="J38" s="150" t="s">
        <v>2078</v>
      </c>
      <c r="K38" s="45" t="s">
        <v>157</v>
      </c>
      <c r="L38" s="54" t="s">
        <v>2785</v>
      </c>
      <c r="M38" s="45"/>
      <c r="N38" s="45" t="s">
        <v>63</v>
      </c>
      <c r="O38" s="165"/>
      <c r="P38" s="165">
        <v>11459.55</v>
      </c>
      <c r="Q38" s="165"/>
      <c r="R38" s="165">
        <v>7959.55</v>
      </c>
      <c r="S38" s="54" t="s">
        <v>2786</v>
      </c>
    </row>
    <row r="39" spans="1:19" ht="120">
      <c r="A39" s="45">
        <v>34</v>
      </c>
      <c r="B39" s="45">
        <v>6</v>
      </c>
      <c r="C39" s="45">
        <v>5</v>
      </c>
      <c r="D39" s="45">
        <v>11</v>
      </c>
      <c r="E39" s="54" t="s">
        <v>2787</v>
      </c>
      <c r="F39" s="54" t="s">
        <v>2788</v>
      </c>
      <c r="G39" s="54" t="s">
        <v>2789</v>
      </c>
      <c r="H39" s="54" t="s">
        <v>1794</v>
      </c>
      <c r="I39" s="54" t="s">
        <v>2790</v>
      </c>
      <c r="J39" s="45" t="s">
        <v>2791</v>
      </c>
      <c r="K39" s="45" t="s">
        <v>2792</v>
      </c>
      <c r="L39" s="54" t="s">
        <v>1797</v>
      </c>
      <c r="M39" s="45"/>
      <c r="N39" s="45" t="s">
        <v>206</v>
      </c>
      <c r="O39" s="165"/>
      <c r="P39" s="165">
        <v>34045.01</v>
      </c>
      <c r="Q39" s="165"/>
      <c r="R39" s="165">
        <v>26200.03</v>
      </c>
      <c r="S39" s="54" t="s">
        <v>1798</v>
      </c>
    </row>
    <row r="40" spans="1:19" ht="105">
      <c r="A40" s="45">
        <v>35</v>
      </c>
      <c r="B40" s="45">
        <v>6</v>
      </c>
      <c r="C40" s="45">
        <v>5</v>
      </c>
      <c r="D40" s="45">
        <v>11</v>
      </c>
      <c r="E40" s="54" t="s">
        <v>2793</v>
      </c>
      <c r="F40" s="54" t="s">
        <v>2783</v>
      </c>
      <c r="G40" s="54" t="s">
        <v>2794</v>
      </c>
      <c r="H40" s="54" t="s">
        <v>985</v>
      </c>
      <c r="I40" s="54" t="s">
        <v>2795</v>
      </c>
      <c r="J40" s="150" t="s">
        <v>2796</v>
      </c>
      <c r="K40" s="45" t="s">
        <v>1459</v>
      </c>
      <c r="L40" s="54" t="s">
        <v>2797</v>
      </c>
      <c r="M40" s="45"/>
      <c r="N40" s="45" t="s">
        <v>63</v>
      </c>
      <c r="O40" s="165"/>
      <c r="P40" s="165">
        <v>36380</v>
      </c>
      <c r="Q40" s="165"/>
      <c r="R40" s="165">
        <v>29600</v>
      </c>
      <c r="S40" s="54" t="s">
        <v>2798</v>
      </c>
    </row>
    <row r="41" spans="1:19" ht="150">
      <c r="A41" s="45">
        <v>36</v>
      </c>
      <c r="B41" s="45">
        <v>6</v>
      </c>
      <c r="C41" s="45">
        <v>5</v>
      </c>
      <c r="D41" s="45">
        <v>11</v>
      </c>
      <c r="E41" s="54" t="s">
        <v>2799</v>
      </c>
      <c r="F41" s="183" t="s">
        <v>2800</v>
      </c>
      <c r="G41" s="183" t="s">
        <v>2801</v>
      </c>
      <c r="H41" s="183" t="s">
        <v>2802</v>
      </c>
      <c r="I41" s="54" t="s">
        <v>2803</v>
      </c>
      <c r="J41" s="67" t="s">
        <v>2804</v>
      </c>
      <c r="K41" s="54" t="s">
        <v>1788</v>
      </c>
      <c r="L41" s="54" t="s">
        <v>1789</v>
      </c>
      <c r="M41" s="45"/>
      <c r="N41" s="45" t="s">
        <v>206</v>
      </c>
      <c r="O41" s="165"/>
      <c r="P41" s="165">
        <v>30244</v>
      </c>
      <c r="Q41" s="165"/>
      <c r="R41" s="165">
        <v>26044</v>
      </c>
      <c r="S41" s="45" t="s">
        <v>1790</v>
      </c>
    </row>
    <row r="42" spans="1:19" ht="60">
      <c r="A42" s="45">
        <v>37</v>
      </c>
      <c r="B42" s="45">
        <v>6</v>
      </c>
      <c r="C42" s="45">
        <v>5</v>
      </c>
      <c r="D42" s="45">
        <v>11</v>
      </c>
      <c r="E42" s="54" t="s">
        <v>2805</v>
      </c>
      <c r="F42" s="54" t="s">
        <v>2783</v>
      </c>
      <c r="G42" s="54" t="s">
        <v>2806</v>
      </c>
      <c r="H42" s="54" t="s">
        <v>155</v>
      </c>
      <c r="I42" s="270" t="s">
        <v>1723</v>
      </c>
      <c r="J42" s="150" t="s">
        <v>2807</v>
      </c>
      <c r="K42" s="45" t="s">
        <v>2808</v>
      </c>
      <c r="L42" s="54" t="s">
        <v>2809</v>
      </c>
      <c r="M42" s="45"/>
      <c r="N42" s="45" t="s">
        <v>346</v>
      </c>
      <c r="O42" s="165"/>
      <c r="P42" s="165">
        <v>35826.29</v>
      </c>
      <c r="Q42" s="165"/>
      <c r="R42" s="165">
        <v>32271.75</v>
      </c>
      <c r="S42" s="45" t="s">
        <v>1803</v>
      </c>
    </row>
    <row r="43" spans="1:19" ht="90">
      <c r="A43" s="45">
        <v>38</v>
      </c>
      <c r="B43" s="45">
        <v>6</v>
      </c>
      <c r="C43" s="45">
        <v>5</v>
      </c>
      <c r="D43" s="45">
        <v>11</v>
      </c>
      <c r="E43" s="54" t="s">
        <v>2810</v>
      </c>
      <c r="F43" s="54" t="s">
        <v>2811</v>
      </c>
      <c r="G43" s="54" t="s">
        <v>3562</v>
      </c>
      <c r="H43" s="54" t="s">
        <v>2812</v>
      </c>
      <c r="I43" s="54" t="s">
        <v>2813</v>
      </c>
      <c r="J43" s="54" t="s">
        <v>2814</v>
      </c>
      <c r="K43" s="54" t="s">
        <v>1788</v>
      </c>
      <c r="L43" s="54" t="s">
        <v>2815</v>
      </c>
      <c r="M43" s="45"/>
      <c r="N43" s="45" t="s">
        <v>346</v>
      </c>
      <c r="O43" s="165"/>
      <c r="P43" s="165">
        <v>20800</v>
      </c>
      <c r="Q43" s="165"/>
      <c r="R43" s="165">
        <v>18800</v>
      </c>
      <c r="S43" s="45" t="s">
        <v>2816</v>
      </c>
    </row>
    <row r="44" spans="1:19" ht="106.5" customHeight="1">
      <c r="A44" s="45">
        <v>39</v>
      </c>
      <c r="B44" s="45">
        <v>6</v>
      </c>
      <c r="C44" s="45" t="s">
        <v>2817</v>
      </c>
      <c r="D44" s="45">
        <v>11</v>
      </c>
      <c r="E44" s="54" t="s">
        <v>2818</v>
      </c>
      <c r="F44" s="54" t="s">
        <v>2819</v>
      </c>
      <c r="G44" s="54" t="s">
        <v>2820</v>
      </c>
      <c r="H44" s="54" t="s">
        <v>985</v>
      </c>
      <c r="I44" s="54" t="s">
        <v>2795</v>
      </c>
      <c r="J44" s="150" t="s">
        <v>2821</v>
      </c>
      <c r="K44" s="45" t="s">
        <v>1459</v>
      </c>
      <c r="L44" s="54" t="s">
        <v>2822</v>
      </c>
      <c r="M44" s="45"/>
      <c r="N44" s="45" t="s">
        <v>63</v>
      </c>
      <c r="O44" s="165"/>
      <c r="P44" s="165">
        <v>25000</v>
      </c>
      <c r="Q44" s="165"/>
      <c r="R44" s="165">
        <v>19205.03</v>
      </c>
      <c r="S44" s="54" t="s">
        <v>1808</v>
      </c>
    </row>
    <row r="45" spans="1:19" ht="60">
      <c r="A45" s="45">
        <v>40</v>
      </c>
      <c r="B45" s="45">
        <v>5</v>
      </c>
      <c r="C45" s="45">
        <v>1</v>
      </c>
      <c r="D45" s="45">
        <v>13</v>
      </c>
      <c r="E45" s="54" t="s">
        <v>2823</v>
      </c>
      <c r="F45" s="54" t="s">
        <v>2824</v>
      </c>
      <c r="G45" s="54" t="s">
        <v>2825</v>
      </c>
      <c r="H45" s="54" t="s">
        <v>117</v>
      </c>
      <c r="I45" s="54" t="s">
        <v>3561</v>
      </c>
      <c r="J45" s="150" t="s">
        <v>376</v>
      </c>
      <c r="K45" s="45" t="s">
        <v>67</v>
      </c>
      <c r="L45" s="54" t="s">
        <v>2826</v>
      </c>
      <c r="M45" s="45"/>
      <c r="N45" s="45" t="s">
        <v>63</v>
      </c>
      <c r="O45" s="165"/>
      <c r="P45" s="165">
        <v>43025</v>
      </c>
      <c r="Q45" s="165"/>
      <c r="R45" s="165">
        <v>39025</v>
      </c>
      <c r="S45" s="45" t="s">
        <v>1829</v>
      </c>
    </row>
    <row r="46" spans="1:19" ht="75">
      <c r="A46" s="45">
        <v>41</v>
      </c>
      <c r="B46" s="45">
        <v>6</v>
      </c>
      <c r="C46" s="45">
        <v>3</v>
      </c>
      <c r="D46" s="45">
        <v>13</v>
      </c>
      <c r="E46" s="54" t="s">
        <v>2827</v>
      </c>
      <c r="F46" s="54" t="s">
        <v>2828</v>
      </c>
      <c r="G46" s="54" t="s">
        <v>2829</v>
      </c>
      <c r="H46" s="45" t="s">
        <v>141</v>
      </c>
      <c r="I46" s="54" t="s">
        <v>991</v>
      </c>
      <c r="J46" s="67" t="s">
        <v>344</v>
      </c>
      <c r="K46" s="45" t="s">
        <v>157</v>
      </c>
      <c r="L46" s="54" t="s">
        <v>2830</v>
      </c>
      <c r="M46" s="45"/>
      <c r="N46" s="45" t="s">
        <v>346</v>
      </c>
      <c r="O46" s="165"/>
      <c r="P46" s="165">
        <v>15591.13</v>
      </c>
      <c r="Q46" s="165"/>
      <c r="R46" s="165">
        <v>13911.13</v>
      </c>
      <c r="S46" s="54" t="s">
        <v>1701</v>
      </c>
    </row>
    <row r="47" spans="1:19" ht="105">
      <c r="A47" s="45">
        <v>42</v>
      </c>
      <c r="B47" s="45">
        <v>6</v>
      </c>
      <c r="C47" s="45">
        <v>1</v>
      </c>
      <c r="D47" s="45">
        <v>13</v>
      </c>
      <c r="E47" s="54" t="s">
        <v>2831</v>
      </c>
      <c r="F47" s="54" t="s">
        <v>2832</v>
      </c>
      <c r="G47" s="54" t="s">
        <v>2833</v>
      </c>
      <c r="H47" s="54" t="s">
        <v>235</v>
      </c>
      <c r="I47" s="54" t="s">
        <v>2834</v>
      </c>
      <c r="J47" s="54" t="s">
        <v>3563</v>
      </c>
      <c r="K47" s="54" t="s">
        <v>2835</v>
      </c>
      <c r="L47" s="54" t="s">
        <v>2836</v>
      </c>
      <c r="M47" s="45"/>
      <c r="N47" s="45" t="s">
        <v>351</v>
      </c>
      <c r="O47" s="165"/>
      <c r="P47" s="165">
        <v>45090</v>
      </c>
      <c r="Q47" s="165"/>
      <c r="R47" s="165">
        <v>36490</v>
      </c>
      <c r="S47" s="54" t="s">
        <v>1816</v>
      </c>
    </row>
    <row r="48" spans="1:19">
      <c r="A48" s="55"/>
      <c r="B48" s="55"/>
      <c r="C48" s="55"/>
      <c r="D48" s="55"/>
      <c r="E48" s="55"/>
      <c r="F48" s="55"/>
      <c r="G48" s="55"/>
      <c r="H48" s="55"/>
      <c r="I48" s="55"/>
      <c r="J48" s="55"/>
      <c r="K48" s="55"/>
      <c r="L48" s="55"/>
      <c r="M48" s="55"/>
      <c r="N48" s="55"/>
      <c r="O48" s="55"/>
      <c r="P48" s="55"/>
      <c r="Q48" s="55"/>
      <c r="R48" s="55"/>
      <c r="S48" s="55"/>
    </row>
    <row r="49" spans="7:18" ht="15.75">
      <c r="G49" s="21"/>
      <c r="O49" s="383"/>
      <c r="P49" s="386" t="s">
        <v>769</v>
      </c>
      <c r="Q49" s="386"/>
      <c r="R49" s="386"/>
    </row>
    <row r="50" spans="7:18">
      <c r="G50" s="22"/>
      <c r="O50" s="384"/>
      <c r="P50" s="386" t="s">
        <v>123</v>
      </c>
      <c r="Q50" s="386" t="s">
        <v>1</v>
      </c>
      <c r="R50" s="386"/>
    </row>
    <row r="51" spans="7:18">
      <c r="G51" s="22"/>
      <c r="N51" t="s">
        <v>1830</v>
      </c>
      <c r="O51" s="385"/>
      <c r="P51" s="386"/>
      <c r="Q51" s="23">
        <v>2022</v>
      </c>
      <c r="R51" s="23">
        <v>2023</v>
      </c>
    </row>
    <row r="52" spans="7:18">
      <c r="O52" s="162" t="s">
        <v>3462</v>
      </c>
      <c r="P52" s="4">
        <v>42</v>
      </c>
      <c r="Q52" s="25">
        <f>Q27+Q26+Q25+Q24+Q23+Q22+Q21+Q20+Q19+Q18+Q17+Q16+Q15+Q14+Q13+Q12+Q11+Q10+Q9+Q8+Q7+Q6</f>
        <v>498669.74</v>
      </c>
      <c r="R52" s="163">
        <f>R47+R46+R45+R44+R43+R42+R41+R40+R39+R37+R38+R36+R35+R34+R33+R32+R31+R29+R28+R30</f>
        <v>700000</v>
      </c>
    </row>
  </sheetData>
  <mergeCells count="19">
    <mergeCell ref="S3:S4"/>
    <mergeCell ref="L2:S2"/>
    <mergeCell ref="A3:A4"/>
    <mergeCell ref="B3:B4"/>
    <mergeCell ref="C3:C4"/>
    <mergeCell ref="D3:D4"/>
    <mergeCell ref="E3:E4"/>
    <mergeCell ref="F3:F4"/>
    <mergeCell ref="G3:G4"/>
    <mergeCell ref="H3:H4"/>
    <mergeCell ref="I3:K3"/>
    <mergeCell ref="O49:O51"/>
    <mergeCell ref="P49:R49"/>
    <mergeCell ref="P50:P51"/>
    <mergeCell ref="Q50:R50"/>
    <mergeCell ref="L3:L4"/>
    <mergeCell ref="M3:N3"/>
    <mergeCell ref="O3:P3"/>
    <mergeCell ref="Q3:R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D2B1D-5AC2-4004-BB2C-D6253FC419DD}">
  <sheetPr>
    <pageSetUpPr fitToPage="1"/>
  </sheetPr>
  <dimension ref="A1:U103"/>
  <sheetViews>
    <sheetView topLeftCell="F1" zoomScale="60" zoomScaleNormal="60" workbookViewId="0">
      <pane ySplit="5" topLeftCell="A89" activePane="bottomLeft" state="frozen"/>
      <selection activeCell="I22" sqref="I22"/>
      <selection pane="bottomLeft" activeCell="L90" sqref="L90:L95"/>
    </sheetView>
  </sheetViews>
  <sheetFormatPr defaultColWidth="9.140625" defaultRowHeight="15"/>
  <cols>
    <col min="1" max="1" width="5.28515625" style="10" customWidth="1"/>
    <col min="5" max="5" width="20.140625" style="47" customWidth="1"/>
    <col min="6" max="6" width="80.7109375" style="47" customWidth="1"/>
    <col min="7" max="7" width="84.5703125" style="47" customWidth="1"/>
    <col min="8" max="8" width="18.28515625" customWidth="1"/>
    <col min="9" max="9" width="18.140625" bestFit="1" customWidth="1"/>
    <col min="10" max="10" width="18.85546875" style="10" bestFit="1" customWidth="1"/>
    <col min="11" max="11" width="16.85546875" customWidth="1"/>
    <col min="12" max="12" width="83.28515625" customWidth="1"/>
    <col min="13" max="13" width="9.140625" style="10"/>
    <col min="14" max="14" width="12.28515625" customWidth="1"/>
    <col min="15" max="15" width="16.28515625" style="6" customWidth="1"/>
    <col min="16" max="16" width="15.85546875" customWidth="1"/>
    <col min="17" max="17" width="15.7109375" style="6" customWidth="1"/>
    <col min="18" max="18" width="14.85546875" bestFit="1" customWidth="1"/>
    <col min="19" max="19" width="18.28515625" customWidth="1"/>
    <col min="21" max="21" width="12.42578125" bestFit="1" customWidth="1"/>
  </cols>
  <sheetData>
    <row r="1" spans="1:19" ht="18.75">
      <c r="A1" s="44" t="s">
        <v>3585</v>
      </c>
      <c r="E1" s="46"/>
      <c r="F1" s="46"/>
      <c r="L1" s="10"/>
      <c r="O1" s="812"/>
      <c r="P1" s="813"/>
      <c r="Q1" s="813"/>
      <c r="R1" s="813"/>
      <c r="S1" s="813"/>
    </row>
    <row r="2" spans="1:19">
      <c r="A2" s="12"/>
      <c r="E2" s="46"/>
      <c r="F2" s="46"/>
      <c r="L2" s="410"/>
      <c r="M2" s="410"/>
      <c r="N2" s="410"/>
      <c r="O2" s="410"/>
      <c r="P2" s="410"/>
      <c r="Q2" s="410"/>
      <c r="R2" s="410"/>
      <c r="S2" s="410"/>
    </row>
    <row r="3" spans="1:19" ht="45.75" customHeight="1">
      <c r="A3" s="807" t="s">
        <v>20</v>
      </c>
      <c r="B3" s="814" t="s">
        <v>21</v>
      </c>
      <c r="C3" s="814" t="s">
        <v>22</v>
      </c>
      <c r="D3" s="814" t="s">
        <v>23</v>
      </c>
      <c r="E3" s="816" t="s">
        <v>24</v>
      </c>
      <c r="F3" s="816" t="s">
        <v>25</v>
      </c>
      <c r="G3" s="814" t="s">
        <v>26</v>
      </c>
      <c r="H3" s="814" t="s">
        <v>27</v>
      </c>
      <c r="I3" s="804" t="s">
        <v>28</v>
      </c>
      <c r="J3" s="805"/>
      <c r="K3" s="806"/>
      <c r="L3" s="807" t="s">
        <v>29</v>
      </c>
      <c r="M3" s="804" t="s">
        <v>30</v>
      </c>
      <c r="N3" s="809"/>
      <c r="O3" s="810" t="s">
        <v>31</v>
      </c>
      <c r="P3" s="811"/>
      <c r="Q3" s="810" t="s">
        <v>32</v>
      </c>
      <c r="R3" s="811"/>
      <c r="S3" s="807" t="s">
        <v>33</v>
      </c>
    </row>
    <row r="4" spans="1:19">
      <c r="A4" s="808"/>
      <c r="B4" s="815"/>
      <c r="C4" s="815"/>
      <c r="D4" s="815"/>
      <c r="E4" s="817"/>
      <c r="F4" s="817"/>
      <c r="G4" s="815"/>
      <c r="H4" s="815"/>
      <c r="I4" s="353" t="s">
        <v>34</v>
      </c>
      <c r="J4" s="353" t="s">
        <v>35</v>
      </c>
      <c r="K4" s="353" t="s">
        <v>36</v>
      </c>
      <c r="L4" s="808"/>
      <c r="M4" s="355">
        <v>2022</v>
      </c>
      <c r="N4" s="355">
        <v>2023</v>
      </c>
      <c r="O4" s="356">
        <v>2022</v>
      </c>
      <c r="P4" s="356">
        <v>2023</v>
      </c>
      <c r="Q4" s="356">
        <v>2022</v>
      </c>
      <c r="R4" s="356">
        <v>2023</v>
      </c>
      <c r="S4" s="808"/>
    </row>
    <row r="5" spans="1:19">
      <c r="A5" s="352" t="s">
        <v>37</v>
      </c>
      <c r="B5" s="353" t="s">
        <v>38</v>
      </c>
      <c r="C5" s="353" t="s">
        <v>39</v>
      </c>
      <c r="D5" s="353" t="s">
        <v>40</v>
      </c>
      <c r="E5" s="354" t="s">
        <v>41</v>
      </c>
      <c r="F5" s="354" t="s">
        <v>42</v>
      </c>
      <c r="G5" s="353" t="s">
        <v>43</v>
      </c>
      <c r="H5" s="352" t="s">
        <v>44</v>
      </c>
      <c r="I5" s="353" t="s">
        <v>45</v>
      </c>
      <c r="J5" s="353" t="s">
        <v>46</v>
      </c>
      <c r="K5" s="353" t="s">
        <v>47</v>
      </c>
      <c r="L5" s="352" t="s">
        <v>48</v>
      </c>
      <c r="M5" s="355" t="s">
        <v>49</v>
      </c>
      <c r="N5" s="355" t="s">
        <v>50</v>
      </c>
      <c r="O5" s="357" t="s">
        <v>51</v>
      </c>
      <c r="P5" s="357" t="s">
        <v>52</v>
      </c>
      <c r="Q5" s="357" t="s">
        <v>53</v>
      </c>
      <c r="R5" s="357" t="s">
        <v>54</v>
      </c>
      <c r="S5" s="352" t="s">
        <v>55</v>
      </c>
    </row>
    <row r="6" spans="1:19" ht="68.25" customHeight="1">
      <c r="A6" s="398">
        <v>1</v>
      </c>
      <c r="B6" s="398">
        <v>6</v>
      </c>
      <c r="C6" s="398">
        <v>1</v>
      </c>
      <c r="D6" s="398">
        <v>6</v>
      </c>
      <c r="E6" s="379" t="s">
        <v>1831</v>
      </c>
      <c r="F6" s="379" t="s">
        <v>1832</v>
      </c>
      <c r="G6" s="379" t="s">
        <v>1833</v>
      </c>
      <c r="H6" s="379" t="s">
        <v>1834</v>
      </c>
      <c r="I6" s="125" t="s">
        <v>1835</v>
      </c>
      <c r="J6" s="125">
        <v>5</v>
      </c>
      <c r="K6" s="71" t="s">
        <v>157</v>
      </c>
      <c r="L6" s="379" t="s">
        <v>1836</v>
      </c>
      <c r="M6" s="398" t="s">
        <v>63</v>
      </c>
      <c r="N6" s="398" t="s">
        <v>346</v>
      </c>
      <c r="O6" s="821">
        <v>61675.519999999997</v>
      </c>
      <c r="P6" s="818">
        <v>77837.72</v>
      </c>
      <c r="Q6" s="818">
        <v>54954</v>
      </c>
      <c r="R6" s="819">
        <v>77837.72</v>
      </c>
      <c r="S6" s="379" t="s">
        <v>719</v>
      </c>
    </row>
    <row r="7" spans="1:19" ht="63" customHeight="1">
      <c r="A7" s="398"/>
      <c r="B7" s="398"/>
      <c r="C7" s="398"/>
      <c r="D7" s="398"/>
      <c r="E7" s="379"/>
      <c r="F7" s="379"/>
      <c r="G7" s="379"/>
      <c r="H7" s="379"/>
      <c r="I7" s="71" t="s">
        <v>487</v>
      </c>
      <c r="J7" s="71">
        <v>200</v>
      </c>
      <c r="K7" s="71" t="s">
        <v>67</v>
      </c>
      <c r="L7" s="379"/>
      <c r="M7" s="398"/>
      <c r="N7" s="398"/>
      <c r="O7" s="821"/>
      <c r="P7" s="818"/>
      <c r="Q7" s="818"/>
      <c r="R7" s="819"/>
      <c r="S7" s="379"/>
    </row>
    <row r="8" spans="1:19" ht="41.25" customHeight="1">
      <c r="A8" s="398">
        <v>2</v>
      </c>
      <c r="B8" s="398">
        <v>2</v>
      </c>
      <c r="C8" s="398">
        <v>1</v>
      </c>
      <c r="D8" s="398">
        <v>6</v>
      </c>
      <c r="E8" s="820" t="s">
        <v>1837</v>
      </c>
      <c r="F8" s="379" t="s">
        <v>1838</v>
      </c>
      <c r="G8" s="379" t="s">
        <v>1839</v>
      </c>
      <c r="H8" s="367" t="s">
        <v>324</v>
      </c>
      <c r="I8" s="125" t="s">
        <v>430</v>
      </c>
      <c r="J8" s="71">
        <v>2</v>
      </c>
      <c r="K8" s="71" t="s">
        <v>157</v>
      </c>
      <c r="L8" s="379" t="s">
        <v>1840</v>
      </c>
      <c r="M8" s="398" t="s">
        <v>315</v>
      </c>
      <c r="N8" s="398" t="s">
        <v>346</v>
      </c>
      <c r="O8" s="599">
        <v>97870.1</v>
      </c>
      <c r="P8" s="599">
        <v>215623.5</v>
      </c>
      <c r="Q8" s="599">
        <v>96250</v>
      </c>
      <c r="R8" s="599">
        <v>211973.9</v>
      </c>
      <c r="S8" s="379" t="s">
        <v>1841</v>
      </c>
    </row>
    <row r="9" spans="1:19" ht="39.75" customHeight="1">
      <c r="A9" s="398"/>
      <c r="B9" s="398"/>
      <c r="C9" s="398"/>
      <c r="D9" s="398"/>
      <c r="E9" s="820"/>
      <c r="F9" s="379"/>
      <c r="G9" s="379"/>
      <c r="H9" s="369"/>
      <c r="I9" s="71" t="s">
        <v>487</v>
      </c>
      <c r="J9" s="71">
        <v>60</v>
      </c>
      <c r="K9" s="71" t="s">
        <v>67</v>
      </c>
      <c r="L9" s="379"/>
      <c r="M9" s="398"/>
      <c r="N9" s="398"/>
      <c r="O9" s="599"/>
      <c r="P9" s="599"/>
      <c r="Q9" s="599"/>
      <c r="R9" s="599"/>
      <c r="S9" s="379"/>
    </row>
    <row r="10" spans="1:19" ht="36.75" customHeight="1">
      <c r="A10" s="398"/>
      <c r="B10" s="398"/>
      <c r="C10" s="398"/>
      <c r="D10" s="398"/>
      <c r="E10" s="820"/>
      <c r="F10" s="379"/>
      <c r="G10" s="379"/>
      <c r="H10" s="387" t="s">
        <v>1075</v>
      </c>
      <c r="I10" s="71" t="s">
        <v>446</v>
      </c>
      <c r="J10" s="71">
        <v>1</v>
      </c>
      <c r="K10" s="71" t="s">
        <v>157</v>
      </c>
      <c r="L10" s="379"/>
      <c r="M10" s="398"/>
      <c r="N10" s="398"/>
      <c r="O10" s="599"/>
      <c r="P10" s="599"/>
      <c r="Q10" s="599"/>
      <c r="R10" s="599"/>
      <c r="S10" s="379"/>
    </row>
    <row r="11" spans="1:19" ht="45" customHeight="1">
      <c r="A11" s="398"/>
      <c r="B11" s="398"/>
      <c r="C11" s="398"/>
      <c r="D11" s="398"/>
      <c r="E11" s="820"/>
      <c r="F11" s="379"/>
      <c r="G11" s="379"/>
      <c r="H11" s="388"/>
      <c r="I11" s="71" t="s">
        <v>487</v>
      </c>
      <c r="J11" s="71">
        <v>100</v>
      </c>
      <c r="K11" s="71" t="s">
        <v>67</v>
      </c>
      <c r="L11" s="379"/>
      <c r="M11" s="398"/>
      <c r="N11" s="398"/>
      <c r="O11" s="599"/>
      <c r="P11" s="599"/>
      <c r="Q11" s="599"/>
      <c r="R11" s="599"/>
      <c r="S11" s="379"/>
    </row>
    <row r="12" spans="1:19" ht="43.5" customHeight="1">
      <c r="A12" s="398"/>
      <c r="B12" s="398"/>
      <c r="C12" s="398"/>
      <c r="D12" s="398"/>
      <c r="E12" s="820"/>
      <c r="F12" s="379"/>
      <c r="G12" s="379"/>
      <c r="H12" s="125" t="s">
        <v>155</v>
      </c>
      <c r="I12" s="125" t="s">
        <v>490</v>
      </c>
      <c r="J12" s="71">
        <v>1</v>
      </c>
      <c r="K12" s="71" t="s">
        <v>157</v>
      </c>
      <c r="L12" s="379"/>
      <c r="M12" s="398"/>
      <c r="N12" s="398"/>
      <c r="O12" s="599"/>
      <c r="P12" s="599"/>
      <c r="Q12" s="599"/>
      <c r="R12" s="599"/>
      <c r="S12" s="379"/>
    </row>
    <row r="13" spans="1:19" ht="35.25" customHeight="1">
      <c r="A13" s="387">
        <v>3</v>
      </c>
      <c r="B13" s="387">
        <v>6</v>
      </c>
      <c r="C13" s="387">
        <v>1</v>
      </c>
      <c r="D13" s="387">
        <v>13</v>
      </c>
      <c r="E13" s="367" t="s">
        <v>1842</v>
      </c>
      <c r="F13" s="367" t="s">
        <v>2224</v>
      </c>
      <c r="G13" s="367" t="s">
        <v>1843</v>
      </c>
      <c r="H13" s="367" t="s">
        <v>541</v>
      </c>
      <c r="I13" s="125" t="s">
        <v>107</v>
      </c>
      <c r="J13" s="71">
        <v>8</v>
      </c>
      <c r="K13" s="125" t="s">
        <v>157</v>
      </c>
      <c r="L13" s="367" t="s">
        <v>1845</v>
      </c>
      <c r="M13" s="387" t="s">
        <v>315</v>
      </c>
      <c r="N13" s="387" t="s">
        <v>346</v>
      </c>
      <c r="O13" s="566">
        <v>46999.92</v>
      </c>
      <c r="P13" s="566">
        <v>148705.34</v>
      </c>
      <c r="Q13" s="566">
        <v>36707.870000000003</v>
      </c>
      <c r="R13" s="566">
        <v>138413.28</v>
      </c>
      <c r="S13" s="367" t="s">
        <v>1846</v>
      </c>
    </row>
    <row r="14" spans="1:19" ht="42.75" customHeight="1">
      <c r="A14" s="402"/>
      <c r="B14" s="402"/>
      <c r="C14" s="402"/>
      <c r="D14" s="402"/>
      <c r="E14" s="368"/>
      <c r="F14" s="368"/>
      <c r="G14" s="368"/>
      <c r="H14" s="369"/>
      <c r="I14" s="125" t="s">
        <v>487</v>
      </c>
      <c r="J14" s="71">
        <v>120</v>
      </c>
      <c r="K14" s="125" t="s">
        <v>67</v>
      </c>
      <c r="L14" s="368"/>
      <c r="M14" s="402"/>
      <c r="N14" s="402"/>
      <c r="O14" s="567"/>
      <c r="P14" s="567"/>
      <c r="Q14" s="567"/>
      <c r="R14" s="567"/>
      <c r="S14" s="368"/>
    </row>
    <row r="15" spans="1:19" ht="32.25" customHeight="1">
      <c r="A15" s="402"/>
      <c r="B15" s="402"/>
      <c r="C15" s="402"/>
      <c r="D15" s="402"/>
      <c r="E15" s="368"/>
      <c r="F15" s="368"/>
      <c r="G15" s="368"/>
      <c r="H15" s="367" t="s">
        <v>125</v>
      </c>
      <c r="I15" s="125" t="s">
        <v>446</v>
      </c>
      <c r="J15" s="71">
        <v>1</v>
      </c>
      <c r="K15" s="125" t="s">
        <v>61</v>
      </c>
      <c r="L15" s="368"/>
      <c r="M15" s="402"/>
      <c r="N15" s="402"/>
      <c r="O15" s="567"/>
      <c r="P15" s="567"/>
      <c r="Q15" s="567"/>
      <c r="R15" s="567"/>
      <c r="S15" s="368"/>
    </row>
    <row r="16" spans="1:19" ht="32.25" customHeight="1">
      <c r="A16" s="388"/>
      <c r="B16" s="388"/>
      <c r="C16" s="388"/>
      <c r="D16" s="388"/>
      <c r="E16" s="369"/>
      <c r="F16" s="369"/>
      <c r="G16" s="369"/>
      <c r="H16" s="369"/>
      <c r="I16" s="125" t="s">
        <v>208</v>
      </c>
      <c r="J16" s="71">
        <v>120</v>
      </c>
      <c r="K16" s="125" t="s">
        <v>67</v>
      </c>
      <c r="L16" s="369"/>
      <c r="M16" s="388"/>
      <c r="N16" s="388"/>
      <c r="O16" s="596"/>
      <c r="P16" s="596"/>
      <c r="Q16" s="596"/>
      <c r="R16" s="596"/>
      <c r="S16" s="369"/>
    </row>
    <row r="17" spans="1:19" ht="34.5" customHeight="1">
      <c r="A17" s="398">
        <v>4</v>
      </c>
      <c r="B17" s="398">
        <v>2</v>
      </c>
      <c r="C17" s="398">
        <v>2</v>
      </c>
      <c r="D17" s="398">
        <v>12</v>
      </c>
      <c r="E17" s="379" t="s">
        <v>1847</v>
      </c>
      <c r="F17" s="379" t="s">
        <v>1848</v>
      </c>
      <c r="G17" s="379" t="s">
        <v>1849</v>
      </c>
      <c r="H17" s="379" t="s">
        <v>141</v>
      </c>
      <c r="I17" s="125" t="s">
        <v>223</v>
      </c>
      <c r="J17" s="125">
        <v>10</v>
      </c>
      <c r="K17" s="125" t="s">
        <v>157</v>
      </c>
      <c r="L17" s="379" t="s">
        <v>1850</v>
      </c>
      <c r="M17" s="398" t="s">
        <v>63</v>
      </c>
      <c r="N17" s="398" t="s">
        <v>63</v>
      </c>
      <c r="O17" s="599">
        <v>407214.67</v>
      </c>
      <c r="P17" s="599">
        <v>407214.67</v>
      </c>
      <c r="Q17" s="599">
        <v>364883.25</v>
      </c>
      <c r="R17" s="819">
        <v>364883.25</v>
      </c>
      <c r="S17" s="379" t="s">
        <v>1851</v>
      </c>
    </row>
    <row r="18" spans="1:19" ht="31.5" customHeight="1">
      <c r="A18" s="398"/>
      <c r="B18" s="398"/>
      <c r="C18" s="398"/>
      <c r="D18" s="398"/>
      <c r="E18" s="379"/>
      <c r="F18" s="379"/>
      <c r="G18" s="379"/>
      <c r="H18" s="379"/>
      <c r="I18" s="125" t="s">
        <v>208</v>
      </c>
      <c r="J18" s="125">
        <v>90</v>
      </c>
      <c r="K18" s="125" t="s">
        <v>67</v>
      </c>
      <c r="L18" s="379"/>
      <c r="M18" s="398"/>
      <c r="N18" s="398"/>
      <c r="O18" s="599"/>
      <c r="P18" s="599"/>
      <c r="Q18" s="599"/>
      <c r="R18" s="819"/>
      <c r="S18" s="379"/>
    </row>
    <row r="19" spans="1:19" ht="50.25" customHeight="1">
      <c r="A19" s="398"/>
      <c r="B19" s="398"/>
      <c r="C19" s="398"/>
      <c r="D19" s="398"/>
      <c r="E19" s="379"/>
      <c r="F19" s="379"/>
      <c r="G19" s="379"/>
      <c r="H19" s="125" t="s">
        <v>284</v>
      </c>
      <c r="I19" s="125" t="s">
        <v>1852</v>
      </c>
      <c r="J19" s="125">
        <v>10</v>
      </c>
      <c r="K19" s="125" t="s">
        <v>157</v>
      </c>
      <c r="L19" s="379"/>
      <c r="M19" s="398"/>
      <c r="N19" s="398"/>
      <c r="O19" s="599"/>
      <c r="P19" s="599"/>
      <c r="Q19" s="599"/>
      <c r="R19" s="819"/>
      <c r="S19" s="379"/>
    </row>
    <row r="20" spans="1:19" ht="50.25" customHeight="1">
      <c r="A20" s="398"/>
      <c r="B20" s="398"/>
      <c r="C20" s="398"/>
      <c r="D20" s="398"/>
      <c r="E20" s="379"/>
      <c r="F20" s="379"/>
      <c r="G20" s="379"/>
      <c r="H20" s="125" t="s">
        <v>224</v>
      </c>
      <c r="I20" s="125" t="s">
        <v>1853</v>
      </c>
      <c r="J20" s="125">
        <v>20</v>
      </c>
      <c r="K20" s="125" t="s">
        <v>157</v>
      </c>
      <c r="L20" s="379"/>
      <c r="M20" s="398"/>
      <c r="N20" s="398"/>
      <c r="O20" s="599"/>
      <c r="P20" s="599"/>
      <c r="Q20" s="599"/>
      <c r="R20" s="819"/>
      <c r="S20" s="379"/>
    </row>
    <row r="21" spans="1:19" ht="36" customHeight="1">
      <c r="A21" s="398"/>
      <c r="B21" s="398"/>
      <c r="C21" s="398"/>
      <c r="D21" s="398"/>
      <c r="E21" s="379"/>
      <c r="F21" s="379"/>
      <c r="G21" s="379"/>
      <c r="H21" s="125" t="s">
        <v>1854</v>
      </c>
      <c r="I21" s="125" t="s">
        <v>1855</v>
      </c>
      <c r="J21" s="125">
        <v>10</v>
      </c>
      <c r="K21" s="125" t="s">
        <v>157</v>
      </c>
      <c r="L21" s="379"/>
      <c r="M21" s="398"/>
      <c r="N21" s="398"/>
      <c r="O21" s="599"/>
      <c r="P21" s="599"/>
      <c r="Q21" s="599"/>
      <c r="R21" s="819"/>
      <c r="S21" s="379"/>
    </row>
    <row r="22" spans="1:19" ht="45">
      <c r="A22" s="387">
        <v>5</v>
      </c>
      <c r="B22" s="387">
        <v>6</v>
      </c>
      <c r="C22" s="387">
        <v>1</v>
      </c>
      <c r="D22" s="387">
        <v>6</v>
      </c>
      <c r="E22" s="367" t="s">
        <v>1856</v>
      </c>
      <c r="F22" s="367" t="s">
        <v>1857</v>
      </c>
      <c r="G22" s="367" t="s">
        <v>1858</v>
      </c>
      <c r="H22" s="125" t="s">
        <v>177</v>
      </c>
      <c r="I22" s="125" t="s">
        <v>1859</v>
      </c>
      <c r="J22" s="125">
        <v>114</v>
      </c>
      <c r="K22" s="125" t="s">
        <v>157</v>
      </c>
      <c r="L22" s="367" t="s">
        <v>1860</v>
      </c>
      <c r="M22" s="387" t="s">
        <v>63</v>
      </c>
      <c r="N22" s="387" t="s">
        <v>346</v>
      </c>
      <c r="O22" s="566">
        <v>24800</v>
      </c>
      <c r="P22" s="566">
        <v>526168.5</v>
      </c>
      <c r="Q22" s="566">
        <v>24800</v>
      </c>
      <c r="R22" s="566">
        <v>523903.5</v>
      </c>
      <c r="S22" s="367" t="s">
        <v>1861</v>
      </c>
    </row>
    <row r="23" spans="1:19" ht="47.25" customHeight="1">
      <c r="A23" s="402"/>
      <c r="B23" s="402"/>
      <c r="C23" s="402"/>
      <c r="D23" s="402"/>
      <c r="E23" s="368"/>
      <c r="F23" s="368"/>
      <c r="G23" s="368"/>
      <c r="H23" s="125" t="s">
        <v>155</v>
      </c>
      <c r="I23" s="125" t="s">
        <v>1154</v>
      </c>
      <c r="J23" s="125">
        <v>1</v>
      </c>
      <c r="K23" s="125" t="s">
        <v>157</v>
      </c>
      <c r="L23" s="368"/>
      <c r="M23" s="402"/>
      <c r="N23" s="402"/>
      <c r="O23" s="567"/>
      <c r="P23" s="567"/>
      <c r="Q23" s="567"/>
      <c r="R23" s="567"/>
      <c r="S23" s="368"/>
    </row>
    <row r="24" spans="1:19" ht="39" customHeight="1">
      <c r="A24" s="402"/>
      <c r="B24" s="402"/>
      <c r="C24" s="402"/>
      <c r="D24" s="402"/>
      <c r="E24" s="368"/>
      <c r="F24" s="368"/>
      <c r="G24" s="368"/>
      <c r="H24" s="367" t="s">
        <v>125</v>
      </c>
      <c r="I24" s="125" t="s">
        <v>60</v>
      </c>
      <c r="J24" s="125">
        <v>1</v>
      </c>
      <c r="K24" s="125" t="s">
        <v>157</v>
      </c>
      <c r="L24" s="368"/>
      <c r="M24" s="402"/>
      <c r="N24" s="402"/>
      <c r="O24" s="567"/>
      <c r="P24" s="567"/>
      <c r="Q24" s="567"/>
      <c r="R24" s="567"/>
      <c r="S24" s="368"/>
    </row>
    <row r="25" spans="1:19" ht="38.25" customHeight="1">
      <c r="A25" s="402"/>
      <c r="B25" s="402"/>
      <c r="C25" s="402"/>
      <c r="D25" s="402"/>
      <c r="E25" s="368"/>
      <c r="F25" s="368"/>
      <c r="G25" s="368"/>
      <c r="H25" s="369"/>
      <c r="I25" s="125" t="s">
        <v>208</v>
      </c>
      <c r="J25" s="125">
        <v>360</v>
      </c>
      <c r="K25" s="125" t="s">
        <v>67</v>
      </c>
      <c r="L25" s="368"/>
      <c r="M25" s="402"/>
      <c r="N25" s="402"/>
      <c r="O25" s="567"/>
      <c r="P25" s="567"/>
      <c r="Q25" s="567"/>
      <c r="R25" s="567"/>
      <c r="S25" s="368"/>
    </row>
    <row r="26" spans="1:19" ht="45.75" customHeight="1">
      <c r="A26" s="402"/>
      <c r="B26" s="402"/>
      <c r="C26" s="402"/>
      <c r="D26" s="402"/>
      <c r="E26" s="368"/>
      <c r="F26" s="368"/>
      <c r="G26" s="368"/>
      <c r="H26" s="367" t="s">
        <v>324</v>
      </c>
      <c r="I26" s="125" t="s">
        <v>267</v>
      </c>
      <c r="J26" s="125">
        <v>9</v>
      </c>
      <c r="K26" s="125" t="s">
        <v>157</v>
      </c>
      <c r="L26" s="368"/>
      <c r="M26" s="402"/>
      <c r="N26" s="402"/>
      <c r="O26" s="567"/>
      <c r="P26" s="567"/>
      <c r="Q26" s="567"/>
      <c r="R26" s="567"/>
      <c r="S26" s="368"/>
    </row>
    <row r="27" spans="1:19" ht="45.75" customHeight="1">
      <c r="A27" s="388"/>
      <c r="B27" s="388"/>
      <c r="C27" s="388"/>
      <c r="D27" s="388"/>
      <c r="E27" s="369"/>
      <c r="F27" s="369"/>
      <c r="G27" s="369"/>
      <c r="H27" s="369"/>
      <c r="I27" s="125" t="s">
        <v>208</v>
      </c>
      <c r="J27" s="125">
        <v>360</v>
      </c>
      <c r="K27" s="125" t="s">
        <v>67</v>
      </c>
      <c r="L27" s="369"/>
      <c r="M27" s="388"/>
      <c r="N27" s="388"/>
      <c r="O27" s="596"/>
      <c r="P27" s="596"/>
      <c r="Q27" s="596"/>
      <c r="R27" s="596"/>
      <c r="S27" s="369"/>
    </row>
    <row r="28" spans="1:19" ht="51.75" customHeight="1">
      <c r="A28" s="387">
        <v>6</v>
      </c>
      <c r="B28" s="387">
        <v>6</v>
      </c>
      <c r="C28" s="387">
        <v>5</v>
      </c>
      <c r="D28" s="387">
        <v>4</v>
      </c>
      <c r="E28" s="367" t="s">
        <v>1862</v>
      </c>
      <c r="F28" s="367" t="s">
        <v>1863</v>
      </c>
      <c r="G28" s="367" t="s">
        <v>1864</v>
      </c>
      <c r="H28" s="367" t="s">
        <v>1865</v>
      </c>
      <c r="I28" s="125" t="s">
        <v>603</v>
      </c>
      <c r="J28" s="71">
        <v>3</v>
      </c>
      <c r="K28" s="125" t="s">
        <v>157</v>
      </c>
      <c r="L28" s="367" t="s">
        <v>1866</v>
      </c>
      <c r="M28" s="387" t="s">
        <v>315</v>
      </c>
      <c r="N28" s="387" t="s">
        <v>2113</v>
      </c>
      <c r="O28" s="566">
        <v>1045.8399999999999</v>
      </c>
      <c r="P28" s="566">
        <v>109435.68</v>
      </c>
      <c r="Q28" s="566">
        <v>1045.8399999999999</v>
      </c>
      <c r="R28" s="566">
        <v>109435.68</v>
      </c>
      <c r="S28" s="367" t="s">
        <v>1867</v>
      </c>
    </row>
    <row r="29" spans="1:19" ht="42" customHeight="1">
      <c r="A29" s="402"/>
      <c r="B29" s="402"/>
      <c r="C29" s="402"/>
      <c r="D29" s="402"/>
      <c r="E29" s="368"/>
      <c r="F29" s="368"/>
      <c r="G29" s="368"/>
      <c r="H29" s="369"/>
      <c r="I29" s="125" t="s">
        <v>208</v>
      </c>
      <c r="J29" s="71">
        <v>30</v>
      </c>
      <c r="K29" s="125" t="s">
        <v>67</v>
      </c>
      <c r="L29" s="368"/>
      <c r="M29" s="402"/>
      <c r="N29" s="402"/>
      <c r="O29" s="567"/>
      <c r="P29" s="567"/>
      <c r="Q29" s="567"/>
      <c r="R29" s="567"/>
      <c r="S29" s="368"/>
    </row>
    <row r="30" spans="1:19" s="151" customFormat="1" ht="42" customHeight="1">
      <c r="A30" s="402"/>
      <c r="B30" s="402"/>
      <c r="C30" s="402"/>
      <c r="D30" s="402"/>
      <c r="E30" s="368"/>
      <c r="F30" s="368"/>
      <c r="G30" s="368"/>
      <c r="H30" s="367" t="s">
        <v>324</v>
      </c>
      <c r="I30" s="125" t="s">
        <v>267</v>
      </c>
      <c r="J30" s="71">
        <v>1</v>
      </c>
      <c r="K30" s="125" t="s">
        <v>157</v>
      </c>
      <c r="L30" s="368"/>
      <c r="M30" s="402"/>
      <c r="N30" s="402"/>
      <c r="O30" s="567"/>
      <c r="P30" s="567"/>
      <c r="Q30" s="567"/>
      <c r="R30" s="567"/>
      <c r="S30" s="368"/>
    </row>
    <row r="31" spans="1:19" s="151" customFormat="1" ht="45.75" customHeight="1">
      <c r="A31" s="388"/>
      <c r="B31" s="388"/>
      <c r="C31" s="388"/>
      <c r="D31" s="388"/>
      <c r="E31" s="369"/>
      <c r="F31" s="369"/>
      <c r="G31" s="369"/>
      <c r="H31" s="369"/>
      <c r="I31" s="125" t="s">
        <v>208</v>
      </c>
      <c r="J31" s="71">
        <v>60</v>
      </c>
      <c r="K31" s="125" t="s">
        <v>67</v>
      </c>
      <c r="L31" s="369"/>
      <c r="M31" s="388"/>
      <c r="N31" s="388"/>
      <c r="O31" s="596"/>
      <c r="P31" s="596"/>
      <c r="Q31" s="596"/>
      <c r="R31" s="596"/>
      <c r="S31" s="369"/>
    </row>
    <row r="32" spans="1:19" s="151" customFormat="1" ht="34.5" customHeight="1">
      <c r="A32" s="398">
        <v>7</v>
      </c>
      <c r="B32" s="398">
        <v>1</v>
      </c>
      <c r="C32" s="398">
        <v>1</v>
      </c>
      <c r="D32" s="398">
        <v>6</v>
      </c>
      <c r="E32" s="379" t="s">
        <v>1868</v>
      </c>
      <c r="F32" s="379" t="s">
        <v>1869</v>
      </c>
      <c r="G32" s="379" t="s">
        <v>1870</v>
      </c>
      <c r="H32" s="379" t="s">
        <v>141</v>
      </c>
      <c r="I32" s="125" t="s">
        <v>470</v>
      </c>
      <c r="J32" s="125">
        <v>1</v>
      </c>
      <c r="K32" s="125" t="s">
        <v>157</v>
      </c>
      <c r="L32" s="379" t="s">
        <v>1871</v>
      </c>
      <c r="M32" s="398" t="s">
        <v>63</v>
      </c>
      <c r="N32" s="398" t="s">
        <v>346</v>
      </c>
      <c r="O32" s="599">
        <v>28135.42</v>
      </c>
      <c r="P32" s="599">
        <v>131675.73000000001</v>
      </c>
      <c r="Q32" s="599">
        <v>28135.42</v>
      </c>
      <c r="R32" s="599">
        <v>131675.73000000001</v>
      </c>
      <c r="S32" s="379" t="s">
        <v>1872</v>
      </c>
    </row>
    <row r="33" spans="1:21" s="151" customFormat="1" ht="37.5" customHeight="1">
      <c r="A33" s="398"/>
      <c r="B33" s="398"/>
      <c r="C33" s="398"/>
      <c r="D33" s="398"/>
      <c r="E33" s="379"/>
      <c r="F33" s="379"/>
      <c r="G33" s="379"/>
      <c r="H33" s="379"/>
      <c r="I33" s="125" t="s">
        <v>1873</v>
      </c>
      <c r="J33" s="125">
        <v>20</v>
      </c>
      <c r="K33" s="125" t="s">
        <v>157</v>
      </c>
      <c r="L33" s="379"/>
      <c r="M33" s="398"/>
      <c r="N33" s="398"/>
      <c r="O33" s="599"/>
      <c r="P33" s="599"/>
      <c r="Q33" s="599"/>
      <c r="R33" s="599"/>
      <c r="S33" s="379"/>
    </row>
    <row r="34" spans="1:21" s="151" customFormat="1" ht="42.75" customHeight="1">
      <c r="A34" s="398"/>
      <c r="B34" s="398"/>
      <c r="C34" s="398"/>
      <c r="D34" s="398"/>
      <c r="E34" s="379"/>
      <c r="F34" s="379"/>
      <c r="G34" s="379"/>
      <c r="H34" s="379" t="s">
        <v>1874</v>
      </c>
      <c r="I34" s="125" t="s">
        <v>603</v>
      </c>
      <c r="J34" s="125">
        <v>1</v>
      </c>
      <c r="K34" s="125" t="s">
        <v>157</v>
      </c>
      <c r="L34" s="379"/>
      <c r="M34" s="398"/>
      <c r="N34" s="398"/>
      <c r="O34" s="599"/>
      <c r="P34" s="599"/>
      <c r="Q34" s="599"/>
      <c r="R34" s="599"/>
      <c r="S34" s="379"/>
    </row>
    <row r="35" spans="1:21" s="151" customFormat="1" ht="36" customHeight="1">
      <c r="A35" s="398"/>
      <c r="B35" s="398"/>
      <c r="C35" s="398"/>
      <c r="D35" s="398"/>
      <c r="E35" s="379"/>
      <c r="F35" s="379"/>
      <c r="G35" s="379"/>
      <c r="H35" s="379"/>
      <c r="I35" s="125" t="s">
        <v>208</v>
      </c>
      <c r="J35" s="125">
        <v>50</v>
      </c>
      <c r="K35" s="125" t="s">
        <v>67</v>
      </c>
      <c r="L35" s="379"/>
      <c r="M35" s="398"/>
      <c r="N35" s="398"/>
      <c r="O35" s="599"/>
      <c r="P35" s="599"/>
      <c r="Q35" s="599"/>
      <c r="R35" s="599"/>
      <c r="S35" s="379"/>
    </row>
    <row r="36" spans="1:21" ht="63.75" customHeight="1">
      <c r="A36" s="572">
        <v>8</v>
      </c>
      <c r="B36" s="398">
        <v>2</v>
      </c>
      <c r="C36" s="398">
        <v>1</v>
      </c>
      <c r="D36" s="398">
        <v>6</v>
      </c>
      <c r="E36" s="379" t="s">
        <v>1875</v>
      </c>
      <c r="F36" s="379" t="s">
        <v>1876</v>
      </c>
      <c r="G36" s="379" t="s">
        <v>2225</v>
      </c>
      <c r="H36" s="125" t="s">
        <v>1877</v>
      </c>
      <c r="I36" s="125" t="s">
        <v>1878</v>
      </c>
      <c r="J36" s="154" t="s">
        <v>1879</v>
      </c>
      <c r="K36" s="125" t="s">
        <v>1062</v>
      </c>
      <c r="L36" s="379" t="s">
        <v>2226</v>
      </c>
      <c r="M36" s="398" t="s">
        <v>315</v>
      </c>
      <c r="N36" s="398" t="s">
        <v>346</v>
      </c>
      <c r="O36" s="819">
        <v>37936</v>
      </c>
      <c r="P36" s="819">
        <v>200870.05</v>
      </c>
      <c r="Q36" s="819">
        <v>37936</v>
      </c>
      <c r="R36" s="819">
        <v>200870.05</v>
      </c>
      <c r="S36" s="379" t="s">
        <v>1880</v>
      </c>
    </row>
    <row r="37" spans="1:21" ht="68.25" customHeight="1">
      <c r="A37" s="822"/>
      <c r="B37" s="398"/>
      <c r="C37" s="398"/>
      <c r="D37" s="398"/>
      <c r="E37" s="379"/>
      <c r="F37" s="379"/>
      <c r="G37" s="379"/>
      <c r="H37" s="125" t="s">
        <v>155</v>
      </c>
      <c r="I37" s="125" t="s">
        <v>1154</v>
      </c>
      <c r="J37" s="125">
        <v>1</v>
      </c>
      <c r="K37" s="125" t="s">
        <v>157</v>
      </c>
      <c r="L37" s="379"/>
      <c r="M37" s="398"/>
      <c r="N37" s="398"/>
      <c r="O37" s="819"/>
      <c r="P37" s="819"/>
      <c r="Q37" s="819"/>
      <c r="R37" s="819"/>
      <c r="S37" s="379"/>
    </row>
    <row r="38" spans="1:21" ht="66" customHeight="1">
      <c r="A38" s="573"/>
      <c r="B38" s="398"/>
      <c r="C38" s="398"/>
      <c r="D38" s="398"/>
      <c r="E38" s="379"/>
      <c r="F38" s="379"/>
      <c r="G38" s="379"/>
      <c r="H38" s="125" t="s">
        <v>1881</v>
      </c>
      <c r="I38" s="125" t="s">
        <v>1882</v>
      </c>
      <c r="J38" s="154" t="s">
        <v>1883</v>
      </c>
      <c r="K38" s="125" t="s">
        <v>327</v>
      </c>
      <c r="L38" s="379"/>
      <c r="M38" s="398"/>
      <c r="N38" s="398"/>
      <c r="O38" s="819"/>
      <c r="P38" s="819"/>
      <c r="Q38" s="819"/>
      <c r="R38" s="819"/>
      <c r="S38" s="379"/>
    </row>
    <row r="39" spans="1:21" ht="183" customHeight="1">
      <c r="A39" s="71">
        <v>9</v>
      </c>
      <c r="B39" s="71">
        <v>2</v>
      </c>
      <c r="C39" s="71">
        <v>1</v>
      </c>
      <c r="D39" s="71">
        <v>6</v>
      </c>
      <c r="E39" s="125" t="s">
        <v>1884</v>
      </c>
      <c r="F39" s="279" t="s">
        <v>1885</v>
      </c>
      <c r="G39" s="125" t="s">
        <v>1886</v>
      </c>
      <c r="H39" s="125" t="s">
        <v>1887</v>
      </c>
      <c r="I39" s="125" t="s">
        <v>284</v>
      </c>
      <c r="J39" s="125">
        <v>7</v>
      </c>
      <c r="K39" s="171" t="s">
        <v>157</v>
      </c>
      <c r="L39" s="125" t="s">
        <v>1888</v>
      </c>
      <c r="M39" s="324" t="s">
        <v>63</v>
      </c>
      <c r="N39" s="324" t="s">
        <v>1889</v>
      </c>
      <c r="O39" s="25">
        <v>141601.76999999999</v>
      </c>
      <c r="P39" s="71"/>
      <c r="Q39" s="25">
        <v>31324.77</v>
      </c>
      <c r="R39" s="71"/>
      <c r="S39" s="330" t="s">
        <v>1890</v>
      </c>
    </row>
    <row r="40" spans="1:21" ht="58.5" customHeight="1">
      <c r="A40" s="398">
        <v>10</v>
      </c>
      <c r="B40" s="398">
        <v>1</v>
      </c>
      <c r="C40" s="398">
        <v>1</v>
      </c>
      <c r="D40" s="398">
        <v>6</v>
      </c>
      <c r="E40" s="379" t="s">
        <v>1891</v>
      </c>
      <c r="F40" s="379" t="s">
        <v>1892</v>
      </c>
      <c r="G40" s="379" t="s">
        <v>1893</v>
      </c>
      <c r="H40" s="125" t="s">
        <v>1894</v>
      </c>
      <c r="I40" s="125" t="s">
        <v>1895</v>
      </c>
      <c r="J40" s="125">
        <v>66</v>
      </c>
      <c r="K40" s="125" t="s">
        <v>67</v>
      </c>
      <c r="L40" s="379" t="s">
        <v>1896</v>
      </c>
      <c r="M40" s="398" t="s">
        <v>315</v>
      </c>
      <c r="N40" s="398" t="s">
        <v>346</v>
      </c>
      <c r="O40" s="599">
        <v>67201.710000000006</v>
      </c>
      <c r="P40" s="819">
        <v>182759.15</v>
      </c>
      <c r="Q40" s="599">
        <v>67201.710000000006</v>
      </c>
      <c r="R40" s="819">
        <v>182759.15</v>
      </c>
      <c r="S40" s="379" t="s">
        <v>1897</v>
      </c>
    </row>
    <row r="41" spans="1:21" ht="52.5" customHeight="1">
      <c r="A41" s="398"/>
      <c r="B41" s="398"/>
      <c r="C41" s="398"/>
      <c r="D41" s="398"/>
      <c r="E41" s="379"/>
      <c r="F41" s="379"/>
      <c r="G41" s="379"/>
      <c r="H41" s="125" t="s">
        <v>125</v>
      </c>
      <c r="I41" s="125" t="s">
        <v>1898</v>
      </c>
      <c r="J41" s="125">
        <v>50</v>
      </c>
      <c r="K41" s="125" t="s">
        <v>67</v>
      </c>
      <c r="L41" s="379"/>
      <c r="M41" s="398"/>
      <c r="N41" s="398"/>
      <c r="O41" s="599"/>
      <c r="P41" s="819"/>
      <c r="Q41" s="599"/>
      <c r="R41" s="819"/>
      <c r="S41" s="379"/>
    </row>
    <row r="42" spans="1:21" ht="160.5" customHeight="1">
      <c r="A42" s="398"/>
      <c r="B42" s="398"/>
      <c r="C42" s="398"/>
      <c r="D42" s="398"/>
      <c r="E42" s="379"/>
      <c r="F42" s="379"/>
      <c r="G42" s="379"/>
      <c r="H42" s="125" t="s">
        <v>155</v>
      </c>
      <c r="I42" s="125" t="s">
        <v>1899</v>
      </c>
      <c r="J42" s="125">
        <v>1</v>
      </c>
      <c r="K42" s="125" t="s">
        <v>157</v>
      </c>
      <c r="L42" s="379"/>
      <c r="M42" s="398"/>
      <c r="N42" s="398"/>
      <c r="O42" s="599"/>
      <c r="P42" s="819"/>
      <c r="Q42" s="599"/>
      <c r="R42" s="819"/>
      <c r="S42" s="379"/>
    </row>
    <row r="43" spans="1:21" ht="171.75" customHeight="1">
      <c r="A43" s="398"/>
      <c r="B43" s="398"/>
      <c r="C43" s="398"/>
      <c r="D43" s="398"/>
      <c r="E43" s="379"/>
      <c r="F43" s="379"/>
      <c r="G43" s="379"/>
      <c r="H43" s="125" t="s">
        <v>141</v>
      </c>
      <c r="I43" s="125" t="s">
        <v>518</v>
      </c>
      <c r="J43" s="125">
        <v>60</v>
      </c>
      <c r="K43" s="125" t="s">
        <v>67</v>
      </c>
      <c r="L43" s="379"/>
      <c r="M43" s="398"/>
      <c r="N43" s="398"/>
      <c r="O43" s="599"/>
      <c r="P43" s="819"/>
      <c r="Q43" s="599"/>
      <c r="R43" s="819"/>
      <c r="S43" s="379"/>
      <c r="U43" s="153"/>
    </row>
    <row r="44" spans="1:21" ht="184.5" customHeight="1">
      <c r="A44" s="71">
        <v>11</v>
      </c>
      <c r="B44" s="71">
        <v>1</v>
      </c>
      <c r="C44" s="71">
        <v>1.3</v>
      </c>
      <c r="D44" s="71">
        <v>13</v>
      </c>
      <c r="E44" s="125" t="s">
        <v>1900</v>
      </c>
      <c r="F44" s="125" t="s">
        <v>1901</v>
      </c>
      <c r="G44" s="346" t="s">
        <v>1902</v>
      </c>
      <c r="H44" s="125" t="s">
        <v>2227</v>
      </c>
      <c r="I44" s="125" t="s">
        <v>285</v>
      </c>
      <c r="J44" s="125">
        <v>2</v>
      </c>
      <c r="K44" s="171" t="s">
        <v>157</v>
      </c>
      <c r="L44" s="125" t="s">
        <v>1903</v>
      </c>
      <c r="M44" s="324" t="s">
        <v>63</v>
      </c>
      <c r="N44" s="324" t="s">
        <v>1889</v>
      </c>
      <c r="O44" s="25">
        <v>54683.83</v>
      </c>
      <c r="P44" s="71"/>
      <c r="Q44" s="25">
        <v>43462.93</v>
      </c>
      <c r="R44" s="71"/>
      <c r="S44" s="331" t="s">
        <v>1904</v>
      </c>
    </row>
    <row r="45" spans="1:21" ht="84.75" customHeight="1">
      <c r="A45" s="398">
        <v>12</v>
      </c>
      <c r="B45" s="398">
        <v>1</v>
      </c>
      <c r="C45" s="398">
        <v>1</v>
      </c>
      <c r="D45" s="398">
        <v>6</v>
      </c>
      <c r="E45" s="379" t="s">
        <v>1905</v>
      </c>
      <c r="F45" s="379" t="s">
        <v>1906</v>
      </c>
      <c r="G45" s="379" t="s">
        <v>1907</v>
      </c>
      <c r="H45" s="125" t="s">
        <v>1908</v>
      </c>
      <c r="I45" s="125" t="s">
        <v>1909</v>
      </c>
      <c r="J45" s="125">
        <v>1</v>
      </c>
      <c r="K45" s="125" t="s">
        <v>1910</v>
      </c>
      <c r="L45" s="379" t="s">
        <v>1911</v>
      </c>
      <c r="M45" s="398" t="s">
        <v>63</v>
      </c>
      <c r="N45" s="599" t="s">
        <v>346</v>
      </c>
      <c r="O45" s="599">
        <v>59773.25</v>
      </c>
      <c r="P45" s="819">
        <v>68565.009999999995</v>
      </c>
      <c r="Q45" s="599">
        <v>39360</v>
      </c>
      <c r="R45" s="819">
        <v>48151.76</v>
      </c>
      <c r="S45" s="379" t="s">
        <v>1912</v>
      </c>
    </row>
    <row r="46" spans="1:21" ht="84.75" customHeight="1">
      <c r="A46" s="398"/>
      <c r="B46" s="398"/>
      <c r="C46" s="398"/>
      <c r="D46" s="398"/>
      <c r="E46" s="379"/>
      <c r="F46" s="379"/>
      <c r="G46" s="379"/>
      <c r="H46" s="125" t="s">
        <v>117</v>
      </c>
      <c r="I46" s="125" t="s">
        <v>1913</v>
      </c>
      <c r="J46" s="154" t="s">
        <v>1914</v>
      </c>
      <c r="K46" s="125" t="s">
        <v>1915</v>
      </c>
      <c r="L46" s="379"/>
      <c r="M46" s="398"/>
      <c r="N46" s="599"/>
      <c r="O46" s="599"/>
      <c r="P46" s="819"/>
      <c r="Q46" s="599"/>
      <c r="R46" s="819"/>
      <c r="S46" s="379"/>
    </row>
    <row r="47" spans="1:21" ht="111" customHeight="1">
      <c r="A47" s="398">
        <v>13</v>
      </c>
      <c r="B47" s="398">
        <v>4</v>
      </c>
      <c r="C47" s="398">
        <v>1</v>
      </c>
      <c r="D47" s="398">
        <v>13</v>
      </c>
      <c r="E47" s="379" t="s">
        <v>1916</v>
      </c>
      <c r="F47" s="379" t="s">
        <v>1917</v>
      </c>
      <c r="G47" s="379" t="s">
        <v>1918</v>
      </c>
      <c r="H47" s="125" t="s">
        <v>1919</v>
      </c>
      <c r="I47" s="125" t="s">
        <v>1920</v>
      </c>
      <c r="J47" s="154" t="s">
        <v>1921</v>
      </c>
      <c r="K47" s="125" t="s">
        <v>1922</v>
      </c>
      <c r="L47" s="379" t="s">
        <v>1923</v>
      </c>
      <c r="M47" s="398" t="s">
        <v>63</v>
      </c>
      <c r="N47" s="398" t="s">
        <v>1889</v>
      </c>
      <c r="O47" s="599">
        <v>90152.37</v>
      </c>
      <c r="P47" s="398"/>
      <c r="Q47" s="599">
        <v>66673.37</v>
      </c>
      <c r="R47" s="398"/>
      <c r="S47" s="379" t="s">
        <v>1924</v>
      </c>
    </row>
    <row r="48" spans="1:21" ht="111" customHeight="1">
      <c r="A48" s="398"/>
      <c r="B48" s="398"/>
      <c r="C48" s="398"/>
      <c r="D48" s="398"/>
      <c r="E48" s="379"/>
      <c r="F48" s="379"/>
      <c r="G48" s="379"/>
      <c r="H48" s="125" t="s">
        <v>155</v>
      </c>
      <c r="I48" s="125" t="s">
        <v>1925</v>
      </c>
      <c r="J48" s="125">
        <v>1</v>
      </c>
      <c r="K48" s="125" t="s">
        <v>157</v>
      </c>
      <c r="L48" s="379"/>
      <c r="M48" s="398"/>
      <c r="N48" s="398"/>
      <c r="O48" s="599"/>
      <c r="P48" s="398"/>
      <c r="Q48" s="599"/>
      <c r="R48" s="398"/>
      <c r="S48" s="379"/>
    </row>
    <row r="49" spans="1:19" ht="52.5" customHeight="1">
      <c r="A49" s="611">
        <v>14</v>
      </c>
      <c r="B49" s="398">
        <v>1</v>
      </c>
      <c r="C49" s="398">
        <v>1</v>
      </c>
      <c r="D49" s="398">
        <v>6</v>
      </c>
      <c r="E49" s="379" t="s">
        <v>1926</v>
      </c>
      <c r="F49" s="379" t="s">
        <v>1927</v>
      </c>
      <c r="G49" s="379" t="s">
        <v>1928</v>
      </c>
      <c r="H49" s="125" t="s">
        <v>1929</v>
      </c>
      <c r="I49" s="125" t="s">
        <v>1930</v>
      </c>
      <c r="J49" s="125">
        <v>2</v>
      </c>
      <c r="K49" s="125" t="s">
        <v>157</v>
      </c>
      <c r="L49" s="379" t="s">
        <v>1931</v>
      </c>
      <c r="M49" s="398" t="s">
        <v>346</v>
      </c>
      <c r="N49" s="599" t="s">
        <v>346</v>
      </c>
      <c r="O49" s="823">
        <v>52009.16</v>
      </c>
      <c r="P49" s="823">
        <v>278816.8</v>
      </c>
      <c r="Q49" s="819">
        <v>36809.85</v>
      </c>
      <c r="R49" s="819">
        <v>263617.5</v>
      </c>
      <c r="S49" s="379" t="s">
        <v>1932</v>
      </c>
    </row>
    <row r="50" spans="1:19" ht="56.25" customHeight="1">
      <c r="A50" s="611"/>
      <c r="B50" s="398"/>
      <c r="C50" s="398"/>
      <c r="D50" s="398"/>
      <c r="E50" s="379"/>
      <c r="F50" s="379"/>
      <c r="G50" s="379"/>
      <c r="H50" s="125" t="s">
        <v>1933</v>
      </c>
      <c r="I50" s="125" t="s">
        <v>1934</v>
      </c>
      <c r="J50" s="347" t="s">
        <v>1935</v>
      </c>
      <c r="K50" s="125" t="s">
        <v>876</v>
      </c>
      <c r="L50" s="379"/>
      <c r="M50" s="398"/>
      <c r="N50" s="599"/>
      <c r="O50" s="824"/>
      <c r="P50" s="824"/>
      <c r="Q50" s="819"/>
      <c r="R50" s="819"/>
      <c r="S50" s="379"/>
    </row>
    <row r="51" spans="1:19" ht="70.5" customHeight="1">
      <c r="A51" s="611"/>
      <c r="B51" s="398"/>
      <c r="C51" s="398"/>
      <c r="D51" s="398"/>
      <c r="E51" s="379"/>
      <c r="F51" s="379"/>
      <c r="G51" s="379"/>
      <c r="H51" s="125" t="s">
        <v>1936</v>
      </c>
      <c r="I51" s="125" t="s">
        <v>1937</v>
      </c>
      <c r="J51" s="154" t="s">
        <v>2110</v>
      </c>
      <c r="K51" s="125" t="s">
        <v>876</v>
      </c>
      <c r="L51" s="379"/>
      <c r="M51" s="398"/>
      <c r="N51" s="599"/>
      <c r="O51" s="824"/>
      <c r="P51" s="824"/>
      <c r="Q51" s="819"/>
      <c r="R51" s="819"/>
      <c r="S51" s="379"/>
    </row>
    <row r="52" spans="1:19" ht="63" customHeight="1">
      <c r="A52" s="611"/>
      <c r="B52" s="398"/>
      <c r="C52" s="398"/>
      <c r="D52" s="398"/>
      <c r="E52" s="379"/>
      <c r="F52" s="379"/>
      <c r="G52" s="379"/>
      <c r="H52" s="125" t="s">
        <v>324</v>
      </c>
      <c r="I52" s="125" t="s">
        <v>1938</v>
      </c>
      <c r="J52" s="154" t="s">
        <v>1939</v>
      </c>
      <c r="K52" s="125" t="s">
        <v>876</v>
      </c>
      <c r="L52" s="379"/>
      <c r="M52" s="398"/>
      <c r="N52" s="599"/>
      <c r="O52" s="824"/>
      <c r="P52" s="824"/>
      <c r="Q52" s="819"/>
      <c r="R52" s="819"/>
      <c r="S52" s="379"/>
    </row>
    <row r="53" spans="1:19" ht="85.5" customHeight="1">
      <c r="A53" s="611"/>
      <c r="B53" s="398"/>
      <c r="C53" s="398"/>
      <c r="D53" s="398"/>
      <c r="E53" s="379"/>
      <c r="F53" s="379"/>
      <c r="G53" s="379"/>
      <c r="H53" s="125" t="s">
        <v>1940</v>
      </c>
      <c r="I53" s="125" t="s">
        <v>1941</v>
      </c>
      <c r="J53" s="154" t="s">
        <v>1475</v>
      </c>
      <c r="K53" s="125" t="s">
        <v>876</v>
      </c>
      <c r="L53" s="379"/>
      <c r="M53" s="398"/>
      <c r="N53" s="599"/>
      <c r="O53" s="824"/>
      <c r="P53" s="824"/>
      <c r="Q53" s="819"/>
      <c r="R53" s="819"/>
      <c r="S53" s="379"/>
    </row>
    <row r="54" spans="1:19" ht="78" customHeight="1">
      <c r="A54" s="611"/>
      <c r="B54" s="398"/>
      <c r="C54" s="398"/>
      <c r="D54" s="398"/>
      <c r="E54" s="379"/>
      <c r="F54" s="379"/>
      <c r="G54" s="379"/>
      <c r="H54" s="125" t="s">
        <v>790</v>
      </c>
      <c r="I54" s="125" t="s">
        <v>1154</v>
      </c>
      <c r="J54" s="125">
        <v>1</v>
      </c>
      <c r="K54" s="125" t="s">
        <v>157</v>
      </c>
      <c r="L54" s="379"/>
      <c r="M54" s="398"/>
      <c r="N54" s="599"/>
      <c r="O54" s="825"/>
      <c r="P54" s="825"/>
      <c r="Q54" s="819"/>
      <c r="R54" s="819"/>
      <c r="S54" s="379"/>
    </row>
    <row r="55" spans="1:19" ht="68.25" customHeight="1">
      <c r="A55" s="398">
        <v>15</v>
      </c>
      <c r="B55" s="398">
        <v>1</v>
      </c>
      <c r="C55" s="398">
        <v>1</v>
      </c>
      <c r="D55" s="398">
        <v>6</v>
      </c>
      <c r="E55" s="379" t="s">
        <v>1942</v>
      </c>
      <c r="F55" s="379" t="s">
        <v>1943</v>
      </c>
      <c r="G55" s="379" t="s">
        <v>1944</v>
      </c>
      <c r="H55" s="125" t="s">
        <v>1945</v>
      </c>
      <c r="I55" s="125" t="s">
        <v>1946</v>
      </c>
      <c r="J55" s="71">
        <v>1</v>
      </c>
      <c r="K55" s="71" t="s">
        <v>157</v>
      </c>
      <c r="L55" s="379" t="s">
        <v>2228</v>
      </c>
      <c r="M55" s="398" t="s">
        <v>63</v>
      </c>
      <c r="N55" s="599" t="s">
        <v>346</v>
      </c>
      <c r="O55" s="599">
        <v>36100</v>
      </c>
      <c r="P55" s="599">
        <v>75100</v>
      </c>
      <c r="Q55" s="599">
        <v>27000</v>
      </c>
      <c r="R55" s="599">
        <v>66000</v>
      </c>
      <c r="S55" s="379" t="s">
        <v>1663</v>
      </c>
    </row>
    <row r="56" spans="1:19" ht="115.5" customHeight="1">
      <c r="A56" s="398"/>
      <c r="B56" s="398"/>
      <c r="C56" s="398"/>
      <c r="D56" s="398"/>
      <c r="E56" s="379"/>
      <c r="F56" s="379"/>
      <c r="G56" s="379"/>
      <c r="H56" s="125" t="s">
        <v>790</v>
      </c>
      <c r="I56" s="125" t="s">
        <v>1154</v>
      </c>
      <c r="J56" s="71">
        <v>1</v>
      </c>
      <c r="K56" s="71" t="s">
        <v>157</v>
      </c>
      <c r="L56" s="379"/>
      <c r="M56" s="398"/>
      <c r="N56" s="599"/>
      <c r="O56" s="599"/>
      <c r="P56" s="599"/>
      <c r="Q56" s="599"/>
      <c r="R56" s="599"/>
      <c r="S56" s="379"/>
    </row>
    <row r="57" spans="1:19" ht="87.75" customHeight="1">
      <c r="A57" s="398">
        <v>16</v>
      </c>
      <c r="B57" s="398">
        <v>3</v>
      </c>
      <c r="C57" s="398">
        <v>1</v>
      </c>
      <c r="D57" s="398">
        <v>6</v>
      </c>
      <c r="E57" s="379" t="s">
        <v>1947</v>
      </c>
      <c r="F57" s="379" t="s">
        <v>1948</v>
      </c>
      <c r="G57" s="379" t="s">
        <v>2229</v>
      </c>
      <c r="H57" s="125" t="s">
        <v>235</v>
      </c>
      <c r="I57" s="125" t="s">
        <v>1949</v>
      </c>
      <c r="J57" s="154" t="s">
        <v>1954</v>
      </c>
      <c r="K57" s="125" t="s">
        <v>1950</v>
      </c>
      <c r="L57" s="379" t="s">
        <v>1951</v>
      </c>
      <c r="M57" s="398" t="s">
        <v>63</v>
      </c>
      <c r="N57" s="398" t="s">
        <v>1889</v>
      </c>
      <c r="O57" s="599">
        <v>111130.82</v>
      </c>
      <c r="P57" s="395"/>
      <c r="Q57" s="599">
        <v>106107.82</v>
      </c>
      <c r="R57" s="395"/>
      <c r="S57" s="379" t="s">
        <v>1952</v>
      </c>
    </row>
    <row r="58" spans="1:19" ht="94.5" customHeight="1">
      <c r="A58" s="398"/>
      <c r="B58" s="398"/>
      <c r="C58" s="398"/>
      <c r="D58" s="398"/>
      <c r="E58" s="379"/>
      <c r="F58" s="379"/>
      <c r="G58" s="379"/>
      <c r="H58" s="125" t="s">
        <v>794</v>
      </c>
      <c r="I58" s="125" t="s">
        <v>1953</v>
      </c>
      <c r="J58" s="154" t="s">
        <v>1954</v>
      </c>
      <c r="K58" s="125" t="s">
        <v>327</v>
      </c>
      <c r="L58" s="379"/>
      <c r="M58" s="398"/>
      <c r="N58" s="398"/>
      <c r="O58" s="599"/>
      <c r="P58" s="395"/>
      <c r="Q58" s="599"/>
      <c r="R58" s="395"/>
      <c r="S58" s="379"/>
    </row>
    <row r="59" spans="1:19" ht="94.5" customHeight="1">
      <c r="A59" s="398"/>
      <c r="B59" s="398"/>
      <c r="C59" s="398"/>
      <c r="D59" s="398"/>
      <c r="E59" s="379"/>
      <c r="F59" s="379"/>
      <c r="G59" s="379"/>
      <c r="H59" s="125" t="s">
        <v>155</v>
      </c>
      <c r="I59" s="125" t="s">
        <v>490</v>
      </c>
      <c r="J59" s="125">
        <v>1</v>
      </c>
      <c r="K59" s="125" t="s">
        <v>157</v>
      </c>
      <c r="L59" s="379"/>
      <c r="M59" s="398"/>
      <c r="N59" s="398"/>
      <c r="O59" s="599"/>
      <c r="P59" s="395"/>
      <c r="Q59" s="599"/>
      <c r="R59" s="395"/>
      <c r="S59" s="379"/>
    </row>
    <row r="60" spans="1:19" ht="97.5" customHeight="1">
      <c r="A60" s="71">
        <v>17</v>
      </c>
      <c r="B60" s="71">
        <v>1</v>
      </c>
      <c r="C60" s="71">
        <v>1</v>
      </c>
      <c r="D60" s="71">
        <v>13</v>
      </c>
      <c r="E60" s="279" t="s">
        <v>1955</v>
      </c>
      <c r="F60" s="125" t="s">
        <v>2230</v>
      </c>
      <c r="G60" s="349" t="s">
        <v>1956</v>
      </c>
      <c r="H60" s="71" t="s">
        <v>235</v>
      </c>
      <c r="I60" s="125" t="s">
        <v>1957</v>
      </c>
      <c r="J60" s="350" t="s">
        <v>1958</v>
      </c>
      <c r="K60" s="71" t="s">
        <v>327</v>
      </c>
      <c r="L60" s="125" t="s">
        <v>1959</v>
      </c>
      <c r="M60" s="324" t="s">
        <v>63</v>
      </c>
      <c r="N60" s="324" t="s">
        <v>1889</v>
      </c>
      <c r="O60" s="25">
        <v>159042.6</v>
      </c>
      <c r="P60" s="71"/>
      <c r="Q60" s="25">
        <v>147842.6</v>
      </c>
      <c r="R60" s="348"/>
      <c r="S60" s="351" t="s">
        <v>1960</v>
      </c>
    </row>
    <row r="61" spans="1:19" ht="117" customHeight="1">
      <c r="A61" s="398">
        <v>18</v>
      </c>
      <c r="B61" s="398">
        <v>3</v>
      </c>
      <c r="C61" s="398">
        <v>1</v>
      </c>
      <c r="D61" s="398">
        <v>6</v>
      </c>
      <c r="E61" s="379" t="s">
        <v>1961</v>
      </c>
      <c r="F61" s="379" t="s">
        <v>1962</v>
      </c>
      <c r="G61" s="379" t="s">
        <v>1963</v>
      </c>
      <c r="H61" s="125" t="s">
        <v>235</v>
      </c>
      <c r="I61" s="125" t="s">
        <v>1949</v>
      </c>
      <c r="J61" s="154" t="s">
        <v>1964</v>
      </c>
      <c r="K61" s="125" t="s">
        <v>1950</v>
      </c>
      <c r="L61" s="379" t="s">
        <v>1965</v>
      </c>
      <c r="M61" s="379" t="s">
        <v>315</v>
      </c>
      <c r="N61" s="379" t="s">
        <v>1889</v>
      </c>
      <c r="O61" s="599">
        <v>89442.92</v>
      </c>
      <c r="P61" s="379"/>
      <c r="Q61" s="599">
        <v>68922.92</v>
      </c>
      <c r="R61" s="379"/>
      <c r="S61" s="379" t="s">
        <v>1966</v>
      </c>
    </row>
    <row r="62" spans="1:19" ht="117" customHeight="1">
      <c r="A62" s="398"/>
      <c r="B62" s="398"/>
      <c r="C62" s="398"/>
      <c r="D62" s="398"/>
      <c r="E62" s="379"/>
      <c r="F62" s="379"/>
      <c r="G62" s="379"/>
      <c r="H62" s="125" t="s">
        <v>794</v>
      </c>
      <c r="I62" s="125" t="s">
        <v>1967</v>
      </c>
      <c r="J62" s="154" t="s">
        <v>1964</v>
      </c>
      <c r="K62" s="125" t="s">
        <v>327</v>
      </c>
      <c r="L62" s="379"/>
      <c r="M62" s="379"/>
      <c r="N62" s="379"/>
      <c r="O62" s="599"/>
      <c r="P62" s="379"/>
      <c r="Q62" s="599"/>
      <c r="R62" s="379"/>
      <c r="S62" s="379"/>
    </row>
    <row r="63" spans="1:19" ht="117" customHeight="1">
      <c r="A63" s="328">
        <v>19</v>
      </c>
      <c r="B63" s="307">
        <v>6</v>
      </c>
      <c r="C63" s="307">
        <v>5</v>
      </c>
      <c r="D63" s="307">
        <v>11</v>
      </c>
      <c r="E63" s="125" t="s">
        <v>1968</v>
      </c>
      <c r="F63" s="125" t="s">
        <v>1969</v>
      </c>
      <c r="G63" s="125" t="s">
        <v>1970</v>
      </c>
      <c r="H63" s="307" t="s">
        <v>187</v>
      </c>
      <c r="I63" s="308" t="s">
        <v>1971</v>
      </c>
      <c r="J63" s="308" t="s">
        <v>1972</v>
      </c>
      <c r="K63" s="307" t="s">
        <v>327</v>
      </c>
      <c r="L63" s="308" t="s">
        <v>1973</v>
      </c>
      <c r="M63" s="307" t="s">
        <v>1683</v>
      </c>
      <c r="N63" s="307" t="s">
        <v>346</v>
      </c>
      <c r="O63" s="332">
        <v>39622.76</v>
      </c>
      <c r="P63" s="332">
        <v>383556.87</v>
      </c>
      <c r="Q63" s="332">
        <v>30022.76</v>
      </c>
      <c r="R63" s="332">
        <v>363946.21</v>
      </c>
      <c r="S63" s="334" t="s">
        <v>1974</v>
      </c>
    </row>
    <row r="64" spans="1:19" ht="84" customHeight="1">
      <c r="A64" s="398">
        <v>20</v>
      </c>
      <c r="B64" s="398">
        <v>3</v>
      </c>
      <c r="C64" s="398">
        <v>1</v>
      </c>
      <c r="D64" s="398">
        <v>6</v>
      </c>
      <c r="E64" s="379" t="s">
        <v>1975</v>
      </c>
      <c r="F64" s="379" t="s">
        <v>1976</v>
      </c>
      <c r="G64" s="379" t="s">
        <v>1977</v>
      </c>
      <c r="H64" s="125" t="s">
        <v>235</v>
      </c>
      <c r="I64" s="125" t="s">
        <v>1978</v>
      </c>
      <c r="J64" s="154" t="s">
        <v>1979</v>
      </c>
      <c r="K64" s="125" t="s">
        <v>1950</v>
      </c>
      <c r="L64" s="379" t="s">
        <v>1980</v>
      </c>
      <c r="M64" s="398" t="s">
        <v>63</v>
      </c>
      <c r="N64" s="398" t="s">
        <v>346</v>
      </c>
      <c r="O64" s="599">
        <v>152900</v>
      </c>
      <c r="P64" s="599">
        <v>381500</v>
      </c>
      <c r="Q64" s="599">
        <v>152400</v>
      </c>
      <c r="R64" s="599">
        <v>381000</v>
      </c>
      <c r="S64" s="379" t="s">
        <v>1981</v>
      </c>
    </row>
    <row r="65" spans="1:19" ht="94.5" customHeight="1">
      <c r="A65" s="398"/>
      <c r="B65" s="398"/>
      <c r="C65" s="398"/>
      <c r="D65" s="398"/>
      <c r="E65" s="379"/>
      <c r="F65" s="379"/>
      <c r="G65" s="379"/>
      <c r="H65" s="125" t="s">
        <v>125</v>
      </c>
      <c r="I65" s="125" t="s">
        <v>1982</v>
      </c>
      <c r="J65" s="154" t="s">
        <v>1475</v>
      </c>
      <c r="K65" s="125" t="s">
        <v>327</v>
      </c>
      <c r="L65" s="379"/>
      <c r="M65" s="398"/>
      <c r="N65" s="398"/>
      <c r="O65" s="599"/>
      <c r="P65" s="599"/>
      <c r="Q65" s="599"/>
      <c r="R65" s="599"/>
      <c r="S65" s="379"/>
    </row>
    <row r="66" spans="1:19" ht="84.75" customHeight="1">
      <c r="A66" s="398"/>
      <c r="B66" s="398"/>
      <c r="C66" s="398"/>
      <c r="D66" s="398"/>
      <c r="E66" s="379"/>
      <c r="F66" s="379"/>
      <c r="G66" s="379"/>
      <c r="H66" s="125" t="s">
        <v>155</v>
      </c>
      <c r="I66" s="125" t="s">
        <v>490</v>
      </c>
      <c r="J66" s="125">
        <v>1</v>
      </c>
      <c r="K66" s="125" t="s">
        <v>157</v>
      </c>
      <c r="L66" s="379"/>
      <c r="M66" s="398"/>
      <c r="N66" s="398"/>
      <c r="O66" s="599"/>
      <c r="P66" s="599"/>
      <c r="Q66" s="599"/>
      <c r="R66" s="599"/>
      <c r="S66" s="379"/>
    </row>
    <row r="67" spans="1:19" ht="105.75" customHeight="1">
      <c r="A67" s="398">
        <v>21</v>
      </c>
      <c r="B67" s="398">
        <v>1</v>
      </c>
      <c r="C67" s="398">
        <v>1</v>
      </c>
      <c r="D67" s="398">
        <v>6</v>
      </c>
      <c r="E67" s="379" t="s">
        <v>1983</v>
      </c>
      <c r="F67" s="379" t="s">
        <v>1984</v>
      </c>
      <c r="G67" s="379" t="s">
        <v>1985</v>
      </c>
      <c r="H67" s="125" t="s">
        <v>152</v>
      </c>
      <c r="I67" s="125" t="s">
        <v>1978</v>
      </c>
      <c r="J67" s="154" t="s">
        <v>1986</v>
      </c>
      <c r="K67" s="71" t="s">
        <v>327</v>
      </c>
      <c r="L67" s="379" t="s">
        <v>1987</v>
      </c>
      <c r="M67" s="398" t="s">
        <v>63</v>
      </c>
      <c r="N67" s="398"/>
      <c r="O67" s="599">
        <v>203736</v>
      </c>
      <c r="P67" s="398"/>
      <c r="Q67" s="599">
        <v>164880</v>
      </c>
      <c r="R67" s="398"/>
      <c r="S67" s="379" t="s">
        <v>1988</v>
      </c>
    </row>
    <row r="68" spans="1:19" ht="105.75" customHeight="1">
      <c r="A68" s="398"/>
      <c r="B68" s="398"/>
      <c r="C68" s="398"/>
      <c r="D68" s="398"/>
      <c r="E68" s="379"/>
      <c r="F68" s="379"/>
      <c r="G68" s="379"/>
      <c r="H68" s="125" t="s">
        <v>125</v>
      </c>
      <c r="I68" s="125" t="s">
        <v>1982</v>
      </c>
      <c r="J68" s="154" t="s">
        <v>1989</v>
      </c>
      <c r="K68" s="71" t="s">
        <v>327</v>
      </c>
      <c r="L68" s="379"/>
      <c r="M68" s="398"/>
      <c r="N68" s="398"/>
      <c r="O68" s="599"/>
      <c r="P68" s="398"/>
      <c r="Q68" s="599"/>
      <c r="R68" s="398"/>
      <c r="S68" s="379"/>
    </row>
    <row r="69" spans="1:19" ht="115.5" customHeight="1">
      <c r="A69" s="398">
        <v>22</v>
      </c>
      <c r="B69" s="398">
        <v>2</v>
      </c>
      <c r="C69" s="398">
        <v>1</v>
      </c>
      <c r="D69" s="398">
        <v>13</v>
      </c>
      <c r="E69" s="379" t="s">
        <v>1990</v>
      </c>
      <c r="F69" s="379" t="s">
        <v>2231</v>
      </c>
      <c r="G69" s="379" t="s">
        <v>2232</v>
      </c>
      <c r="H69" s="125" t="s">
        <v>125</v>
      </c>
      <c r="I69" s="125" t="s">
        <v>1982</v>
      </c>
      <c r="J69" s="154" t="s">
        <v>1991</v>
      </c>
      <c r="K69" s="71" t="s">
        <v>327</v>
      </c>
      <c r="L69" s="379" t="s">
        <v>1992</v>
      </c>
      <c r="M69" s="398" t="s">
        <v>63</v>
      </c>
      <c r="N69" s="398"/>
      <c r="O69" s="599">
        <v>119363.35</v>
      </c>
      <c r="P69" s="398"/>
      <c r="Q69" s="599">
        <v>108363.35</v>
      </c>
      <c r="R69" s="398"/>
      <c r="S69" s="379" t="s">
        <v>1993</v>
      </c>
    </row>
    <row r="70" spans="1:19" ht="115.5" customHeight="1">
      <c r="A70" s="398"/>
      <c r="B70" s="398"/>
      <c r="C70" s="398"/>
      <c r="D70" s="398"/>
      <c r="E70" s="379"/>
      <c r="F70" s="379"/>
      <c r="G70" s="379"/>
      <c r="H70" s="125" t="s">
        <v>235</v>
      </c>
      <c r="I70" s="125" t="s">
        <v>1994</v>
      </c>
      <c r="J70" s="154" t="s">
        <v>1995</v>
      </c>
      <c r="K70" s="71" t="s">
        <v>327</v>
      </c>
      <c r="L70" s="379"/>
      <c r="M70" s="398"/>
      <c r="N70" s="398"/>
      <c r="O70" s="599"/>
      <c r="P70" s="398"/>
      <c r="Q70" s="599"/>
      <c r="R70" s="398"/>
      <c r="S70" s="379"/>
    </row>
    <row r="71" spans="1:19" ht="47.25" customHeight="1">
      <c r="A71" s="398">
        <v>23</v>
      </c>
      <c r="B71" s="398">
        <v>1</v>
      </c>
      <c r="C71" s="398">
        <v>1.3</v>
      </c>
      <c r="D71" s="398">
        <v>13</v>
      </c>
      <c r="E71" s="379" t="s">
        <v>1996</v>
      </c>
      <c r="F71" s="379" t="s">
        <v>1997</v>
      </c>
      <c r="G71" s="379" t="s">
        <v>2233</v>
      </c>
      <c r="H71" s="125" t="s">
        <v>284</v>
      </c>
      <c r="I71" s="125" t="s">
        <v>2234</v>
      </c>
      <c r="J71" s="154" t="s">
        <v>1998</v>
      </c>
      <c r="K71" s="125" t="s">
        <v>157</v>
      </c>
      <c r="L71" s="379" t="s">
        <v>1999</v>
      </c>
      <c r="M71" s="398" t="s">
        <v>63</v>
      </c>
      <c r="N71" s="398" t="s">
        <v>346</v>
      </c>
      <c r="O71" s="819">
        <v>412770.5</v>
      </c>
      <c r="P71" s="819">
        <v>779422.5</v>
      </c>
      <c r="Q71" s="819">
        <v>350908</v>
      </c>
      <c r="R71" s="819">
        <v>717560</v>
      </c>
      <c r="S71" s="379" t="s">
        <v>2000</v>
      </c>
    </row>
    <row r="72" spans="1:19" ht="48.75" customHeight="1">
      <c r="A72" s="398"/>
      <c r="B72" s="398"/>
      <c r="C72" s="398"/>
      <c r="D72" s="398"/>
      <c r="E72" s="379"/>
      <c r="F72" s="379"/>
      <c r="G72" s="379"/>
      <c r="H72" s="125" t="s">
        <v>2001</v>
      </c>
      <c r="I72" s="125" t="s">
        <v>2002</v>
      </c>
      <c r="J72" s="154" t="s">
        <v>2003</v>
      </c>
      <c r="K72" s="125" t="s">
        <v>327</v>
      </c>
      <c r="L72" s="379"/>
      <c r="M72" s="398"/>
      <c r="N72" s="398"/>
      <c r="O72" s="819"/>
      <c r="P72" s="819"/>
      <c r="Q72" s="819"/>
      <c r="R72" s="819"/>
      <c r="S72" s="379"/>
    </row>
    <row r="73" spans="1:19" ht="52.5" customHeight="1">
      <c r="A73" s="398"/>
      <c r="B73" s="398"/>
      <c r="C73" s="398"/>
      <c r="D73" s="398"/>
      <c r="E73" s="379"/>
      <c r="F73" s="379"/>
      <c r="G73" s="379"/>
      <c r="H73" s="125" t="s">
        <v>2004</v>
      </c>
      <c r="I73" s="125" t="s">
        <v>2005</v>
      </c>
      <c r="J73" s="154" t="s">
        <v>564</v>
      </c>
      <c r="K73" s="125" t="s">
        <v>157</v>
      </c>
      <c r="L73" s="379"/>
      <c r="M73" s="398"/>
      <c r="N73" s="398"/>
      <c r="O73" s="819"/>
      <c r="P73" s="819"/>
      <c r="Q73" s="819"/>
      <c r="R73" s="819"/>
      <c r="S73" s="379"/>
    </row>
    <row r="74" spans="1:19" ht="47.25" customHeight="1">
      <c r="A74" s="398"/>
      <c r="B74" s="398"/>
      <c r="C74" s="398"/>
      <c r="D74" s="398"/>
      <c r="E74" s="379"/>
      <c r="F74" s="379"/>
      <c r="G74" s="379"/>
      <c r="H74" s="125" t="s">
        <v>2006</v>
      </c>
      <c r="I74" s="125" t="s">
        <v>2007</v>
      </c>
      <c r="J74" s="125">
        <v>16</v>
      </c>
      <c r="K74" s="125" t="s">
        <v>157</v>
      </c>
      <c r="L74" s="379"/>
      <c r="M74" s="398"/>
      <c r="N74" s="398"/>
      <c r="O74" s="819"/>
      <c r="P74" s="819"/>
      <c r="Q74" s="819"/>
      <c r="R74" s="819"/>
      <c r="S74" s="379"/>
    </row>
    <row r="75" spans="1:19" ht="129" customHeight="1">
      <c r="A75" s="398">
        <v>24</v>
      </c>
      <c r="B75" s="398">
        <v>3</v>
      </c>
      <c r="C75" s="398">
        <v>1</v>
      </c>
      <c r="D75" s="398">
        <v>9</v>
      </c>
      <c r="E75" s="379" t="s">
        <v>2008</v>
      </c>
      <c r="F75" s="379" t="s">
        <v>2009</v>
      </c>
      <c r="G75" s="379" t="s">
        <v>2235</v>
      </c>
      <c r="H75" s="125" t="s">
        <v>324</v>
      </c>
      <c r="I75" s="125" t="s">
        <v>2010</v>
      </c>
      <c r="J75" s="154" t="s">
        <v>2011</v>
      </c>
      <c r="K75" s="71" t="s">
        <v>327</v>
      </c>
      <c r="L75" s="379" t="s">
        <v>2012</v>
      </c>
      <c r="M75" s="398" t="s">
        <v>63</v>
      </c>
      <c r="N75" s="398" t="s">
        <v>346</v>
      </c>
      <c r="O75" s="599">
        <v>207924</v>
      </c>
      <c r="P75" s="599">
        <v>207924</v>
      </c>
      <c r="Q75" s="599">
        <v>181131</v>
      </c>
      <c r="R75" s="599">
        <v>181131</v>
      </c>
      <c r="S75" s="379" t="s">
        <v>2013</v>
      </c>
    </row>
    <row r="76" spans="1:19" ht="129" customHeight="1">
      <c r="A76" s="398"/>
      <c r="B76" s="398"/>
      <c r="C76" s="398"/>
      <c r="D76" s="398"/>
      <c r="E76" s="379"/>
      <c r="F76" s="379"/>
      <c r="G76" s="379"/>
      <c r="H76" s="125" t="s">
        <v>125</v>
      </c>
      <c r="I76" s="125" t="s">
        <v>2014</v>
      </c>
      <c r="J76" s="154" t="s">
        <v>2015</v>
      </c>
      <c r="K76" s="71" t="s">
        <v>327</v>
      </c>
      <c r="L76" s="379"/>
      <c r="M76" s="398"/>
      <c r="N76" s="398"/>
      <c r="O76" s="599"/>
      <c r="P76" s="599"/>
      <c r="Q76" s="599"/>
      <c r="R76" s="599"/>
      <c r="S76" s="379"/>
    </row>
    <row r="77" spans="1:19" ht="74.25" customHeight="1">
      <c r="A77" s="398">
        <v>25</v>
      </c>
      <c r="B77" s="398">
        <v>6</v>
      </c>
      <c r="C77" s="398">
        <v>1</v>
      </c>
      <c r="D77" s="398">
        <v>13</v>
      </c>
      <c r="E77" s="379" t="s">
        <v>2016</v>
      </c>
      <c r="F77" s="379" t="s">
        <v>2017</v>
      </c>
      <c r="G77" s="379" t="s">
        <v>2236</v>
      </c>
      <c r="H77" s="125" t="s">
        <v>2018</v>
      </c>
      <c r="I77" s="125" t="s">
        <v>2019</v>
      </c>
      <c r="J77" s="154" t="s">
        <v>2020</v>
      </c>
      <c r="K77" s="125" t="s">
        <v>2021</v>
      </c>
      <c r="L77" s="379" t="s">
        <v>2022</v>
      </c>
      <c r="M77" s="398" t="s">
        <v>63</v>
      </c>
      <c r="N77" s="398" t="s">
        <v>346</v>
      </c>
      <c r="O77" s="599">
        <v>135850</v>
      </c>
      <c r="P77" s="599">
        <v>310700</v>
      </c>
      <c r="Q77" s="599">
        <v>135850</v>
      </c>
      <c r="R77" s="599">
        <v>310700</v>
      </c>
      <c r="S77" s="379" t="s">
        <v>2023</v>
      </c>
    </row>
    <row r="78" spans="1:19" ht="152.25" customHeight="1">
      <c r="A78" s="398"/>
      <c r="B78" s="398"/>
      <c r="C78" s="398"/>
      <c r="D78" s="398"/>
      <c r="E78" s="379"/>
      <c r="F78" s="379"/>
      <c r="G78" s="379"/>
      <c r="H78" s="125" t="s">
        <v>83</v>
      </c>
      <c r="I78" s="125" t="s">
        <v>2024</v>
      </c>
      <c r="J78" s="125">
        <v>1</v>
      </c>
      <c r="K78" s="125" t="s">
        <v>157</v>
      </c>
      <c r="L78" s="379"/>
      <c r="M78" s="398"/>
      <c r="N78" s="398"/>
      <c r="O78" s="599"/>
      <c r="P78" s="599"/>
      <c r="Q78" s="599"/>
      <c r="R78" s="599"/>
      <c r="S78" s="379"/>
    </row>
    <row r="79" spans="1:19" ht="74.25" customHeight="1">
      <c r="A79" s="398">
        <v>26</v>
      </c>
      <c r="B79" s="398">
        <v>6</v>
      </c>
      <c r="C79" s="398">
        <v>5</v>
      </c>
      <c r="D79" s="398">
        <v>4</v>
      </c>
      <c r="E79" s="379" t="s">
        <v>2025</v>
      </c>
      <c r="F79" s="379" t="s">
        <v>2026</v>
      </c>
      <c r="G79" s="379" t="s">
        <v>2027</v>
      </c>
      <c r="H79" s="125" t="s">
        <v>324</v>
      </c>
      <c r="I79" s="125" t="s">
        <v>2028</v>
      </c>
      <c r="J79" s="350" t="s">
        <v>2029</v>
      </c>
      <c r="K79" s="71" t="s">
        <v>876</v>
      </c>
      <c r="L79" s="379" t="s">
        <v>2030</v>
      </c>
      <c r="M79" s="398" t="s">
        <v>315</v>
      </c>
      <c r="N79" s="398" t="s">
        <v>346</v>
      </c>
      <c r="O79" s="599">
        <v>66680.2</v>
      </c>
      <c r="P79" s="395">
        <v>88212</v>
      </c>
      <c r="Q79" s="599">
        <v>65060</v>
      </c>
      <c r="R79" s="819">
        <v>86592</v>
      </c>
      <c r="S79" s="379" t="s">
        <v>1841</v>
      </c>
    </row>
    <row r="80" spans="1:19" ht="120.75" customHeight="1">
      <c r="A80" s="398"/>
      <c r="B80" s="398"/>
      <c r="C80" s="398"/>
      <c r="D80" s="398"/>
      <c r="E80" s="379"/>
      <c r="F80" s="379"/>
      <c r="G80" s="379"/>
      <c r="H80" s="125" t="s">
        <v>155</v>
      </c>
      <c r="I80" s="125" t="s">
        <v>2031</v>
      </c>
      <c r="J80" s="71">
        <v>1</v>
      </c>
      <c r="K80" s="71" t="s">
        <v>157</v>
      </c>
      <c r="L80" s="379"/>
      <c r="M80" s="398"/>
      <c r="N80" s="398"/>
      <c r="O80" s="599"/>
      <c r="P80" s="395"/>
      <c r="Q80" s="599"/>
      <c r="R80" s="819"/>
      <c r="S80" s="379"/>
    </row>
    <row r="81" spans="1:19" ht="45" customHeight="1">
      <c r="A81" s="387">
        <v>27</v>
      </c>
      <c r="B81" s="387">
        <v>5</v>
      </c>
      <c r="C81" s="387">
        <v>1</v>
      </c>
      <c r="D81" s="387">
        <v>6</v>
      </c>
      <c r="E81" s="367" t="s">
        <v>2032</v>
      </c>
      <c r="F81" s="367" t="s">
        <v>2237</v>
      </c>
      <c r="G81" s="367" t="s">
        <v>2033</v>
      </c>
      <c r="H81" s="125" t="s">
        <v>155</v>
      </c>
      <c r="I81" s="125" t="s">
        <v>1154</v>
      </c>
      <c r="J81" s="125">
        <v>1</v>
      </c>
      <c r="K81" s="125" t="s">
        <v>157</v>
      </c>
      <c r="L81" s="367" t="s">
        <v>2034</v>
      </c>
      <c r="M81" s="387" t="s">
        <v>315</v>
      </c>
      <c r="N81" s="387" t="s">
        <v>346</v>
      </c>
      <c r="O81" s="566">
        <v>110233.60000000001</v>
      </c>
      <c r="P81" s="823">
        <v>123799.99</v>
      </c>
      <c r="Q81" s="566">
        <v>110233.60000000001</v>
      </c>
      <c r="R81" s="823">
        <v>123799.99</v>
      </c>
      <c r="S81" s="367" t="s">
        <v>2035</v>
      </c>
    </row>
    <row r="82" spans="1:19" ht="45">
      <c r="A82" s="402"/>
      <c r="B82" s="402"/>
      <c r="C82" s="402"/>
      <c r="D82" s="402"/>
      <c r="E82" s="368"/>
      <c r="F82" s="368"/>
      <c r="G82" s="368"/>
      <c r="H82" s="125" t="s">
        <v>1936</v>
      </c>
      <c r="I82" s="125" t="s">
        <v>2036</v>
      </c>
      <c r="J82" s="154" t="s">
        <v>2037</v>
      </c>
      <c r="K82" s="125" t="s">
        <v>876</v>
      </c>
      <c r="L82" s="368"/>
      <c r="M82" s="402"/>
      <c r="N82" s="402"/>
      <c r="O82" s="567"/>
      <c r="P82" s="824"/>
      <c r="Q82" s="567"/>
      <c r="R82" s="824"/>
      <c r="S82" s="368"/>
    </row>
    <row r="83" spans="1:19" ht="153" customHeight="1">
      <c r="A83" s="388"/>
      <c r="B83" s="388"/>
      <c r="C83" s="388"/>
      <c r="D83" s="388"/>
      <c r="E83" s="369"/>
      <c r="F83" s="369"/>
      <c r="G83" s="369"/>
      <c r="H83" s="125" t="s">
        <v>2038</v>
      </c>
      <c r="I83" s="125" t="s">
        <v>2039</v>
      </c>
      <c r="J83" s="154" t="s">
        <v>2040</v>
      </c>
      <c r="K83" s="125" t="s">
        <v>876</v>
      </c>
      <c r="L83" s="369"/>
      <c r="M83" s="388"/>
      <c r="N83" s="388"/>
      <c r="O83" s="596"/>
      <c r="P83" s="825"/>
      <c r="Q83" s="596"/>
      <c r="R83" s="825"/>
      <c r="S83" s="369"/>
    </row>
    <row r="84" spans="1:19" ht="120" customHeight="1">
      <c r="A84" s="398">
        <v>28</v>
      </c>
      <c r="B84" s="398">
        <v>5</v>
      </c>
      <c r="C84" s="398">
        <v>1</v>
      </c>
      <c r="D84" s="398">
        <v>6</v>
      </c>
      <c r="E84" s="379" t="s">
        <v>2041</v>
      </c>
      <c r="F84" s="379" t="s">
        <v>2042</v>
      </c>
      <c r="G84" s="379" t="s">
        <v>2043</v>
      </c>
      <c r="H84" s="125" t="s">
        <v>2001</v>
      </c>
      <c r="I84" s="125" t="s">
        <v>2002</v>
      </c>
      <c r="J84" s="154" t="s">
        <v>2044</v>
      </c>
      <c r="K84" s="125" t="s">
        <v>2045</v>
      </c>
      <c r="L84" s="379" t="s">
        <v>2119</v>
      </c>
      <c r="M84" s="398" t="s">
        <v>63</v>
      </c>
      <c r="N84" s="398" t="s">
        <v>346</v>
      </c>
      <c r="O84" s="599">
        <v>103089.39</v>
      </c>
      <c r="P84" s="599">
        <v>536661.11</v>
      </c>
      <c r="Q84" s="599">
        <v>103089.39</v>
      </c>
      <c r="R84" s="599">
        <v>534061.11</v>
      </c>
      <c r="S84" s="379" t="s">
        <v>2035</v>
      </c>
    </row>
    <row r="85" spans="1:19" ht="120" customHeight="1">
      <c r="A85" s="398"/>
      <c r="B85" s="398"/>
      <c r="C85" s="398"/>
      <c r="D85" s="398"/>
      <c r="E85" s="379"/>
      <c r="F85" s="379"/>
      <c r="G85" s="379"/>
      <c r="H85" s="125" t="s">
        <v>155</v>
      </c>
      <c r="I85" s="125" t="s">
        <v>2046</v>
      </c>
      <c r="J85" s="154" t="s">
        <v>2047</v>
      </c>
      <c r="K85" s="125" t="s">
        <v>2048</v>
      </c>
      <c r="L85" s="379"/>
      <c r="M85" s="398"/>
      <c r="N85" s="398"/>
      <c r="O85" s="599"/>
      <c r="P85" s="599"/>
      <c r="Q85" s="599"/>
      <c r="R85" s="599"/>
      <c r="S85" s="379"/>
    </row>
    <row r="86" spans="1:19" ht="45">
      <c r="A86" s="398">
        <v>29</v>
      </c>
      <c r="B86" s="398">
        <v>6</v>
      </c>
      <c r="C86" s="398">
        <v>1</v>
      </c>
      <c r="D86" s="398">
        <v>6</v>
      </c>
      <c r="E86" s="379" t="s">
        <v>2049</v>
      </c>
      <c r="F86" s="379" t="s">
        <v>2050</v>
      </c>
      <c r="G86" s="379" t="s">
        <v>2051</v>
      </c>
      <c r="H86" s="125" t="s">
        <v>2052</v>
      </c>
      <c r="I86" s="125" t="s">
        <v>2053</v>
      </c>
      <c r="J86" s="154" t="s">
        <v>2054</v>
      </c>
      <c r="K86" s="125" t="s">
        <v>2055</v>
      </c>
      <c r="L86" s="379" t="s">
        <v>2056</v>
      </c>
      <c r="M86" s="398" t="s">
        <v>63</v>
      </c>
      <c r="N86" s="398" t="s">
        <v>346</v>
      </c>
      <c r="O86" s="599">
        <v>47850</v>
      </c>
      <c r="P86" s="599">
        <v>118350</v>
      </c>
      <c r="Q86" s="599">
        <v>35200</v>
      </c>
      <c r="R86" s="599">
        <v>105700</v>
      </c>
      <c r="S86" s="379" t="s">
        <v>2114</v>
      </c>
    </row>
    <row r="87" spans="1:19" ht="45">
      <c r="A87" s="398"/>
      <c r="B87" s="398"/>
      <c r="C87" s="398"/>
      <c r="D87" s="398"/>
      <c r="E87" s="379"/>
      <c r="F87" s="379"/>
      <c r="G87" s="379"/>
      <c r="H87" s="125" t="s">
        <v>2057</v>
      </c>
      <c r="I87" s="125" t="s">
        <v>2058</v>
      </c>
      <c r="J87" s="154" t="s">
        <v>2059</v>
      </c>
      <c r="K87" s="125" t="s">
        <v>2055</v>
      </c>
      <c r="L87" s="379"/>
      <c r="M87" s="398"/>
      <c r="N87" s="398"/>
      <c r="O87" s="599"/>
      <c r="P87" s="599"/>
      <c r="Q87" s="599"/>
      <c r="R87" s="599"/>
      <c r="S87" s="379"/>
    </row>
    <row r="88" spans="1:19" ht="45">
      <c r="A88" s="398"/>
      <c r="B88" s="398"/>
      <c r="C88" s="398"/>
      <c r="D88" s="398"/>
      <c r="E88" s="379"/>
      <c r="F88" s="379"/>
      <c r="G88" s="379"/>
      <c r="H88" s="125" t="s">
        <v>2060</v>
      </c>
      <c r="I88" s="125" t="s">
        <v>2061</v>
      </c>
      <c r="J88" s="154" t="s">
        <v>2062</v>
      </c>
      <c r="K88" s="125" t="s">
        <v>2055</v>
      </c>
      <c r="L88" s="379"/>
      <c r="M88" s="398"/>
      <c r="N88" s="398"/>
      <c r="O88" s="599"/>
      <c r="P88" s="599"/>
      <c r="Q88" s="599"/>
      <c r="R88" s="599"/>
      <c r="S88" s="379"/>
    </row>
    <row r="89" spans="1:19" ht="96" customHeight="1">
      <c r="A89" s="398"/>
      <c r="B89" s="398"/>
      <c r="C89" s="398"/>
      <c r="D89" s="398"/>
      <c r="E89" s="379"/>
      <c r="F89" s="379"/>
      <c r="G89" s="379"/>
      <c r="H89" s="125" t="s">
        <v>125</v>
      </c>
      <c r="I89" s="125" t="s">
        <v>2063</v>
      </c>
      <c r="J89" s="154" t="s">
        <v>1475</v>
      </c>
      <c r="K89" s="125" t="s">
        <v>2055</v>
      </c>
      <c r="L89" s="379"/>
      <c r="M89" s="398"/>
      <c r="N89" s="398"/>
      <c r="O89" s="599"/>
      <c r="P89" s="599"/>
      <c r="Q89" s="599"/>
      <c r="R89" s="599"/>
      <c r="S89" s="379"/>
    </row>
    <row r="90" spans="1:19" ht="87" customHeight="1">
      <c r="A90" s="398">
        <v>30</v>
      </c>
      <c r="B90" s="398">
        <v>1</v>
      </c>
      <c r="C90" s="398">
        <v>1</v>
      </c>
      <c r="D90" s="398">
        <v>6</v>
      </c>
      <c r="E90" s="379" t="s">
        <v>2064</v>
      </c>
      <c r="F90" s="379" t="s">
        <v>2118</v>
      </c>
      <c r="G90" s="379" t="s">
        <v>2065</v>
      </c>
      <c r="H90" s="125" t="s">
        <v>2066</v>
      </c>
      <c r="I90" s="125" t="s">
        <v>2061</v>
      </c>
      <c r="J90" s="154" t="s">
        <v>2067</v>
      </c>
      <c r="K90" s="125" t="s">
        <v>2068</v>
      </c>
      <c r="L90" s="379" t="s">
        <v>2069</v>
      </c>
      <c r="M90" s="398" t="s">
        <v>315</v>
      </c>
      <c r="N90" s="398" t="s">
        <v>346</v>
      </c>
      <c r="O90" s="599">
        <v>86756.98000000001</v>
      </c>
      <c r="P90" s="599">
        <v>126033.03</v>
      </c>
      <c r="Q90" s="599">
        <v>75520.240000000005</v>
      </c>
      <c r="R90" s="599">
        <v>114796.29</v>
      </c>
      <c r="S90" s="379" t="s">
        <v>1880</v>
      </c>
    </row>
    <row r="91" spans="1:19" ht="90" customHeight="1">
      <c r="A91" s="398"/>
      <c r="B91" s="398"/>
      <c r="C91" s="398"/>
      <c r="D91" s="398"/>
      <c r="E91" s="379"/>
      <c r="F91" s="379"/>
      <c r="G91" s="379"/>
      <c r="H91" s="125" t="s">
        <v>324</v>
      </c>
      <c r="I91" s="125" t="s">
        <v>2070</v>
      </c>
      <c r="J91" s="154" t="s">
        <v>2071</v>
      </c>
      <c r="K91" s="125" t="s">
        <v>2068</v>
      </c>
      <c r="L91" s="379"/>
      <c r="M91" s="398"/>
      <c r="N91" s="398"/>
      <c r="O91" s="599"/>
      <c r="P91" s="599"/>
      <c r="Q91" s="599"/>
      <c r="R91" s="599"/>
      <c r="S91" s="379"/>
    </row>
    <row r="92" spans="1:19" ht="45">
      <c r="A92" s="398"/>
      <c r="B92" s="398"/>
      <c r="C92" s="398"/>
      <c r="D92" s="398"/>
      <c r="E92" s="379"/>
      <c r="F92" s="379"/>
      <c r="G92" s="379"/>
      <c r="H92" s="125" t="s">
        <v>2072</v>
      </c>
      <c r="I92" s="125" t="s">
        <v>2063</v>
      </c>
      <c r="J92" s="154" t="s">
        <v>416</v>
      </c>
      <c r="K92" s="125" t="s">
        <v>2068</v>
      </c>
      <c r="L92" s="379"/>
      <c r="M92" s="398"/>
      <c r="N92" s="398"/>
      <c r="O92" s="599"/>
      <c r="P92" s="599"/>
      <c r="Q92" s="599"/>
      <c r="R92" s="599"/>
      <c r="S92" s="379"/>
    </row>
    <row r="93" spans="1:19" ht="45">
      <c r="A93" s="398"/>
      <c r="B93" s="398"/>
      <c r="C93" s="398"/>
      <c r="D93" s="398"/>
      <c r="E93" s="379"/>
      <c r="F93" s="379"/>
      <c r="G93" s="379"/>
      <c r="H93" s="125" t="s">
        <v>2073</v>
      </c>
      <c r="I93" s="125" t="s">
        <v>2074</v>
      </c>
      <c r="J93" s="125">
        <v>1</v>
      </c>
      <c r="K93" s="125" t="s">
        <v>2075</v>
      </c>
      <c r="L93" s="379"/>
      <c r="M93" s="398"/>
      <c r="N93" s="398"/>
      <c r="O93" s="599"/>
      <c r="P93" s="599"/>
      <c r="Q93" s="599"/>
      <c r="R93" s="599"/>
      <c r="S93" s="379"/>
    </row>
    <row r="94" spans="1:19" ht="45">
      <c r="A94" s="398"/>
      <c r="B94" s="398"/>
      <c r="C94" s="398"/>
      <c r="D94" s="398"/>
      <c r="E94" s="379"/>
      <c r="F94" s="379"/>
      <c r="G94" s="379"/>
      <c r="H94" s="125" t="s">
        <v>2076</v>
      </c>
      <c r="I94" s="125" t="s">
        <v>2077</v>
      </c>
      <c r="J94" s="154" t="s">
        <v>2078</v>
      </c>
      <c r="K94" s="125" t="s">
        <v>2068</v>
      </c>
      <c r="L94" s="379"/>
      <c r="M94" s="398"/>
      <c r="N94" s="398"/>
      <c r="O94" s="599"/>
      <c r="P94" s="599"/>
      <c r="Q94" s="599"/>
      <c r="R94" s="599"/>
      <c r="S94" s="379"/>
    </row>
    <row r="95" spans="1:19" ht="45">
      <c r="A95" s="398"/>
      <c r="B95" s="398"/>
      <c r="C95" s="398"/>
      <c r="D95" s="398"/>
      <c r="E95" s="379"/>
      <c r="F95" s="379"/>
      <c r="G95" s="379"/>
      <c r="H95" s="125" t="s">
        <v>2079</v>
      </c>
      <c r="I95" s="125" t="s">
        <v>2080</v>
      </c>
      <c r="J95" s="154" t="s">
        <v>2081</v>
      </c>
      <c r="K95" s="125" t="s">
        <v>2068</v>
      </c>
      <c r="L95" s="379"/>
      <c r="M95" s="398"/>
      <c r="N95" s="398"/>
      <c r="O95" s="599"/>
      <c r="P95" s="599"/>
      <c r="Q95" s="599"/>
      <c r="R95" s="599"/>
      <c r="S95" s="379"/>
    </row>
    <row r="96" spans="1:19" ht="72" customHeight="1">
      <c r="A96" s="398">
        <v>31</v>
      </c>
      <c r="B96" s="398">
        <v>5</v>
      </c>
      <c r="C96" s="398">
        <v>1</v>
      </c>
      <c r="D96" s="398">
        <v>6</v>
      </c>
      <c r="E96" s="379" t="s">
        <v>2082</v>
      </c>
      <c r="F96" s="379" t="s">
        <v>2083</v>
      </c>
      <c r="G96" s="379" t="s">
        <v>2084</v>
      </c>
      <c r="H96" s="125" t="s">
        <v>2085</v>
      </c>
      <c r="I96" s="125" t="s">
        <v>2086</v>
      </c>
      <c r="J96" s="154" t="s">
        <v>2087</v>
      </c>
      <c r="K96" s="125" t="s">
        <v>2045</v>
      </c>
      <c r="L96" s="379" t="s">
        <v>2088</v>
      </c>
      <c r="M96" s="398" t="s">
        <v>63</v>
      </c>
      <c r="N96" s="398" t="s">
        <v>346</v>
      </c>
      <c r="O96" s="599">
        <v>87925</v>
      </c>
      <c r="P96" s="599">
        <v>80060</v>
      </c>
      <c r="Q96" s="599">
        <v>61500</v>
      </c>
      <c r="R96" s="599">
        <v>53635</v>
      </c>
      <c r="S96" s="379" t="s">
        <v>2089</v>
      </c>
    </row>
    <row r="97" spans="1:19" ht="72" customHeight="1">
      <c r="A97" s="398"/>
      <c r="B97" s="398"/>
      <c r="C97" s="398"/>
      <c r="D97" s="398"/>
      <c r="E97" s="379"/>
      <c r="F97" s="379"/>
      <c r="G97" s="379"/>
      <c r="H97" s="125" t="s">
        <v>155</v>
      </c>
      <c r="I97" s="125" t="s">
        <v>1925</v>
      </c>
      <c r="J97" s="125">
        <v>1</v>
      </c>
      <c r="K97" s="125" t="s">
        <v>157</v>
      </c>
      <c r="L97" s="379"/>
      <c r="M97" s="398"/>
      <c r="N97" s="398"/>
      <c r="O97" s="599"/>
      <c r="P97" s="599"/>
      <c r="Q97" s="599"/>
      <c r="R97" s="599"/>
      <c r="S97" s="379"/>
    </row>
    <row r="98" spans="1:19" ht="132.75" customHeight="1">
      <c r="A98" s="398"/>
      <c r="B98" s="398"/>
      <c r="C98" s="398"/>
      <c r="D98" s="398"/>
      <c r="E98" s="379"/>
      <c r="F98" s="379"/>
      <c r="G98" s="379"/>
      <c r="H98" s="125" t="s">
        <v>2090</v>
      </c>
      <c r="I98" s="125" t="s">
        <v>1930</v>
      </c>
      <c r="J98" s="125">
        <v>1</v>
      </c>
      <c r="K98" s="125" t="s">
        <v>157</v>
      </c>
      <c r="L98" s="379"/>
      <c r="M98" s="398"/>
      <c r="N98" s="398"/>
      <c r="O98" s="599"/>
      <c r="P98" s="599"/>
      <c r="Q98" s="599"/>
      <c r="R98" s="599"/>
      <c r="S98" s="379"/>
    </row>
    <row r="99" spans="1:19" ht="46.5" customHeight="1">
      <c r="A99" s="55"/>
      <c r="B99" s="55"/>
      <c r="C99" s="55"/>
      <c r="D99" s="55"/>
      <c r="E99" s="55"/>
      <c r="F99" s="55"/>
      <c r="G99" s="55"/>
      <c r="H99" s="55"/>
      <c r="I99" s="55"/>
      <c r="J99" s="55"/>
      <c r="K99" s="55"/>
      <c r="L99" s="55"/>
      <c r="M99" s="55"/>
      <c r="N99" s="55"/>
      <c r="O99" s="55"/>
      <c r="P99" s="55"/>
      <c r="Q99" s="55"/>
      <c r="R99" s="55"/>
      <c r="S99" s="55"/>
    </row>
    <row r="100" spans="1:19" ht="15.75">
      <c r="G100" s="57"/>
      <c r="O100" s="525"/>
      <c r="P100" s="386" t="s">
        <v>419</v>
      </c>
      <c r="Q100" s="386"/>
      <c r="R100" s="386"/>
    </row>
    <row r="101" spans="1:19">
      <c r="G101" s="58"/>
      <c r="O101" s="526"/>
      <c r="P101" s="386" t="s">
        <v>123</v>
      </c>
      <c r="Q101" s="386" t="s">
        <v>1</v>
      </c>
      <c r="R101" s="386"/>
    </row>
    <row r="102" spans="1:19">
      <c r="G102" s="58"/>
      <c r="O102" s="527"/>
      <c r="P102" s="386"/>
      <c r="Q102" s="23">
        <v>2022</v>
      </c>
      <c r="R102" s="23">
        <v>2023</v>
      </c>
    </row>
    <row r="103" spans="1:19">
      <c r="O103" s="155" t="s">
        <v>3462</v>
      </c>
      <c r="P103" s="4">
        <v>31</v>
      </c>
      <c r="Q103" s="25">
        <f>Q96+Q90+Q86+Q84+Q81+Q79+Q77+Q75+Q71+Q69+Q67+Q64+Q63+Q61+Q60+Q57+Q55+Q49+Q47+Q45+Q44+Q40+Q39+Q36+Q32+Q28+Q22+Q17+Q13+Q8+Q6</f>
        <v>2853576.6900000004</v>
      </c>
      <c r="R103" s="25">
        <f>R96+R90+R86+R84+R81+R79+R77+R75+R71+R64+R63+R55+R49+R45+R40+R36+R32+R28+R22+R13+R8+R17+R6</f>
        <v>5292443.1199999992</v>
      </c>
    </row>
  </sheetData>
  <autoFilter ref="A5:U91" xr:uid="{00000000-0001-0000-1100-000000000000}"/>
  <mergeCells count="437">
    <mergeCell ref="Q96:Q98"/>
    <mergeCell ref="R96:R98"/>
    <mergeCell ref="S96:S98"/>
    <mergeCell ref="O100:O102"/>
    <mergeCell ref="P100:R100"/>
    <mergeCell ref="P101:P102"/>
    <mergeCell ref="Q101:R101"/>
    <mergeCell ref="G96:G98"/>
    <mergeCell ref="L96:L98"/>
    <mergeCell ref="M96:M98"/>
    <mergeCell ref="N96:N98"/>
    <mergeCell ref="O96:O98"/>
    <mergeCell ref="P96:P98"/>
    <mergeCell ref="A96:A98"/>
    <mergeCell ref="B96:B98"/>
    <mergeCell ref="C96:C98"/>
    <mergeCell ref="D96:D98"/>
    <mergeCell ref="E96:E98"/>
    <mergeCell ref="F96:F98"/>
    <mergeCell ref="N90:N95"/>
    <mergeCell ref="O90:O95"/>
    <mergeCell ref="P90:P95"/>
    <mergeCell ref="S90:S95"/>
    <mergeCell ref="S86:S89"/>
    <mergeCell ref="A90:A95"/>
    <mergeCell ref="B90:B95"/>
    <mergeCell ref="C90:C95"/>
    <mergeCell ref="D90:D95"/>
    <mergeCell ref="E90:E95"/>
    <mergeCell ref="F90:F95"/>
    <mergeCell ref="G90:G95"/>
    <mergeCell ref="L90:L95"/>
    <mergeCell ref="M90:M95"/>
    <mergeCell ref="M86:M89"/>
    <mergeCell ref="N86:N89"/>
    <mergeCell ref="O86:O89"/>
    <mergeCell ref="A86:A89"/>
    <mergeCell ref="B86:B89"/>
    <mergeCell ref="C86:C89"/>
    <mergeCell ref="D86:D89"/>
    <mergeCell ref="E86:E89"/>
    <mergeCell ref="A84:A85"/>
    <mergeCell ref="B84:B85"/>
    <mergeCell ref="C84:C85"/>
    <mergeCell ref="D84:D85"/>
    <mergeCell ref="E84:E85"/>
    <mergeCell ref="F84:F85"/>
    <mergeCell ref="G84:G85"/>
    <mergeCell ref="Q90:Q95"/>
    <mergeCell ref="R90:R95"/>
    <mergeCell ref="R84:R85"/>
    <mergeCell ref="S84:S85"/>
    <mergeCell ref="M84:M85"/>
    <mergeCell ref="N84:N85"/>
    <mergeCell ref="O84:O85"/>
    <mergeCell ref="P84:P85"/>
    <mergeCell ref="Q84:Q85"/>
    <mergeCell ref="F86:F89"/>
    <mergeCell ref="G86:G89"/>
    <mergeCell ref="L86:L89"/>
    <mergeCell ref="L84:L85"/>
    <mergeCell ref="P86:P89"/>
    <mergeCell ref="Q86:Q89"/>
    <mergeCell ref="R86:R89"/>
    <mergeCell ref="G81:G83"/>
    <mergeCell ref="R81:R83"/>
    <mergeCell ref="S81:S83"/>
    <mergeCell ref="L81:L83"/>
    <mergeCell ref="M81:M83"/>
    <mergeCell ref="N81:N83"/>
    <mergeCell ref="O81:O83"/>
    <mergeCell ref="P81:P83"/>
    <mergeCell ref="Q81:Q83"/>
    <mergeCell ref="C77:C78"/>
    <mergeCell ref="D77:D78"/>
    <mergeCell ref="E77:E78"/>
    <mergeCell ref="F77:F78"/>
    <mergeCell ref="A81:A83"/>
    <mergeCell ref="B81:B83"/>
    <mergeCell ref="C81:C83"/>
    <mergeCell ref="D81:D83"/>
    <mergeCell ref="E81:E83"/>
    <mergeCell ref="F81:F83"/>
    <mergeCell ref="N79:N80"/>
    <mergeCell ref="O79:O80"/>
    <mergeCell ref="P79:P80"/>
    <mergeCell ref="Q79:Q80"/>
    <mergeCell ref="R79:R80"/>
    <mergeCell ref="S79:S80"/>
    <mergeCell ref="S77:S78"/>
    <mergeCell ref="A79:A80"/>
    <mergeCell ref="B79:B80"/>
    <mergeCell ref="C79:C80"/>
    <mergeCell ref="D79:D80"/>
    <mergeCell ref="E79:E80"/>
    <mergeCell ref="F79:F80"/>
    <mergeCell ref="G79:G80"/>
    <mergeCell ref="L79:L80"/>
    <mergeCell ref="M79:M80"/>
    <mergeCell ref="M77:M78"/>
    <mergeCell ref="N77:N78"/>
    <mergeCell ref="O77:O78"/>
    <mergeCell ref="P77:P78"/>
    <mergeCell ref="Q77:Q78"/>
    <mergeCell ref="R77:R78"/>
    <mergeCell ref="A77:A78"/>
    <mergeCell ref="B77:B78"/>
    <mergeCell ref="A71:A74"/>
    <mergeCell ref="B71:B74"/>
    <mergeCell ref="C71:C74"/>
    <mergeCell ref="D71:D74"/>
    <mergeCell ref="E71:E74"/>
    <mergeCell ref="M75:M76"/>
    <mergeCell ref="N75:N76"/>
    <mergeCell ref="O75:O76"/>
    <mergeCell ref="P75:P76"/>
    <mergeCell ref="P67:P68"/>
    <mergeCell ref="Q67:Q68"/>
    <mergeCell ref="R67:R68"/>
    <mergeCell ref="A67:A68"/>
    <mergeCell ref="B67:B68"/>
    <mergeCell ref="C67:C68"/>
    <mergeCell ref="G77:G78"/>
    <mergeCell ref="L77:L78"/>
    <mergeCell ref="L75:L76"/>
    <mergeCell ref="Q71:Q74"/>
    <mergeCell ref="R71:R74"/>
    <mergeCell ref="A75:A76"/>
    <mergeCell ref="B75:B76"/>
    <mergeCell ref="C75:C76"/>
    <mergeCell ref="D75:D76"/>
    <mergeCell ref="E75:E76"/>
    <mergeCell ref="F75:F76"/>
    <mergeCell ref="G75:G76"/>
    <mergeCell ref="G71:G74"/>
    <mergeCell ref="L71:L74"/>
    <mergeCell ref="M71:M74"/>
    <mergeCell ref="N71:N74"/>
    <mergeCell ref="O71:O74"/>
    <mergeCell ref="P71:P74"/>
    <mergeCell ref="A69:A70"/>
    <mergeCell ref="B69:B70"/>
    <mergeCell ref="C69:C70"/>
    <mergeCell ref="D69:D70"/>
    <mergeCell ref="E69:E70"/>
    <mergeCell ref="F69:F70"/>
    <mergeCell ref="G69:G70"/>
    <mergeCell ref="L69:L70"/>
    <mergeCell ref="M69:M70"/>
    <mergeCell ref="N69:N70"/>
    <mergeCell ref="O69:O70"/>
    <mergeCell ref="P69:P70"/>
    <mergeCell ref="Q69:Q70"/>
    <mergeCell ref="F71:F74"/>
    <mergeCell ref="R75:R76"/>
    <mergeCell ref="S75:S76"/>
    <mergeCell ref="R69:R70"/>
    <mergeCell ref="S69:S70"/>
    <mergeCell ref="S71:S74"/>
    <mergeCell ref="Q75:Q76"/>
    <mergeCell ref="D67:D68"/>
    <mergeCell ref="E67:E68"/>
    <mergeCell ref="F67:F68"/>
    <mergeCell ref="G67:G68"/>
    <mergeCell ref="L67:L68"/>
    <mergeCell ref="L64:L66"/>
    <mergeCell ref="Q61:Q62"/>
    <mergeCell ref="R61:R62"/>
    <mergeCell ref="S61:S62"/>
    <mergeCell ref="M61:M62"/>
    <mergeCell ref="N61:N62"/>
    <mergeCell ref="O61:O62"/>
    <mergeCell ref="P61:P62"/>
    <mergeCell ref="R64:R66"/>
    <mergeCell ref="S64:S66"/>
    <mergeCell ref="M64:M66"/>
    <mergeCell ref="N64:N66"/>
    <mergeCell ref="O64:O66"/>
    <mergeCell ref="P64:P66"/>
    <mergeCell ref="Q64:Q66"/>
    <mergeCell ref="S67:S68"/>
    <mergeCell ref="M67:M68"/>
    <mergeCell ref="N67:N68"/>
    <mergeCell ref="O67:O68"/>
    <mergeCell ref="A64:A66"/>
    <mergeCell ref="B64:B66"/>
    <mergeCell ref="C64:C66"/>
    <mergeCell ref="D64:D66"/>
    <mergeCell ref="E64:E66"/>
    <mergeCell ref="F64:F66"/>
    <mergeCell ref="G64:G66"/>
    <mergeCell ref="G61:G62"/>
    <mergeCell ref="L61:L62"/>
    <mergeCell ref="A61:A62"/>
    <mergeCell ref="B61:B62"/>
    <mergeCell ref="C61:C62"/>
    <mergeCell ref="D61:D62"/>
    <mergeCell ref="E61:E62"/>
    <mergeCell ref="F61:F62"/>
    <mergeCell ref="P57:P59"/>
    <mergeCell ref="Q57:Q59"/>
    <mergeCell ref="R57:R59"/>
    <mergeCell ref="S57:S59"/>
    <mergeCell ref="S55:S56"/>
    <mergeCell ref="A57:A59"/>
    <mergeCell ref="B57:B59"/>
    <mergeCell ref="C57:C59"/>
    <mergeCell ref="D57:D59"/>
    <mergeCell ref="E57:E59"/>
    <mergeCell ref="F57:F59"/>
    <mergeCell ref="G57:G59"/>
    <mergeCell ref="L57:L59"/>
    <mergeCell ref="M57:M59"/>
    <mergeCell ref="M55:M56"/>
    <mergeCell ref="N55:N56"/>
    <mergeCell ref="O55:O56"/>
    <mergeCell ref="P55:P56"/>
    <mergeCell ref="Q55:Q56"/>
    <mergeCell ref="R55:R56"/>
    <mergeCell ref="A55:A56"/>
    <mergeCell ref="B55:B56"/>
    <mergeCell ref="A49:A54"/>
    <mergeCell ref="B49:B54"/>
    <mergeCell ref="C49:C54"/>
    <mergeCell ref="D49:D54"/>
    <mergeCell ref="E49:E54"/>
    <mergeCell ref="F49:F54"/>
    <mergeCell ref="G49:G54"/>
    <mergeCell ref="N57:N59"/>
    <mergeCell ref="O57:O59"/>
    <mergeCell ref="R49:R54"/>
    <mergeCell ref="S49:S54"/>
    <mergeCell ref="M49:M54"/>
    <mergeCell ref="N49:N54"/>
    <mergeCell ref="O49:O54"/>
    <mergeCell ref="P49:P54"/>
    <mergeCell ref="Q49:Q54"/>
    <mergeCell ref="C55:C56"/>
    <mergeCell ref="D55:D56"/>
    <mergeCell ref="E55:E56"/>
    <mergeCell ref="F55:F56"/>
    <mergeCell ref="G55:G56"/>
    <mergeCell ref="L55:L56"/>
    <mergeCell ref="L49:L54"/>
    <mergeCell ref="A47:A48"/>
    <mergeCell ref="B47:B48"/>
    <mergeCell ref="C47:C48"/>
    <mergeCell ref="D47:D48"/>
    <mergeCell ref="E47:E48"/>
    <mergeCell ref="F47:F48"/>
    <mergeCell ref="G47:G48"/>
    <mergeCell ref="R47:R48"/>
    <mergeCell ref="S47:S48"/>
    <mergeCell ref="L47:L48"/>
    <mergeCell ref="M47:M48"/>
    <mergeCell ref="N47:N48"/>
    <mergeCell ref="O47:O48"/>
    <mergeCell ref="P47:P48"/>
    <mergeCell ref="Q47:Q48"/>
    <mergeCell ref="F45:F46"/>
    <mergeCell ref="G45:G46"/>
    <mergeCell ref="L45:L46"/>
    <mergeCell ref="A45:A46"/>
    <mergeCell ref="B45:B46"/>
    <mergeCell ref="C45:C46"/>
    <mergeCell ref="D45:D46"/>
    <mergeCell ref="E45:E46"/>
    <mergeCell ref="S45:S46"/>
    <mergeCell ref="G40:G43"/>
    <mergeCell ref="L40:L43"/>
    <mergeCell ref="M40:M43"/>
    <mergeCell ref="N40:N43"/>
    <mergeCell ref="O40:O43"/>
    <mergeCell ref="P45:P46"/>
    <mergeCell ref="Q45:Q46"/>
    <mergeCell ref="R45:R46"/>
    <mergeCell ref="M45:M46"/>
    <mergeCell ref="N45:N46"/>
    <mergeCell ref="O45:O46"/>
    <mergeCell ref="P36:P38"/>
    <mergeCell ref="Q36:Q38"/>
    <mergeCell ref="R36:R38"/>
    <mergeCell ref="S36:S38"/>
    <mergeCell ref="A40:A43"/>
    <mergeCell ref="B40:B43"/>
    <mergeCell ref="C40:C43"/>
    <mergeCell ref="D40:D43"/>
    <mergeCell ref="E40:E43"/>
    <mergeCell ref="F36:F38"/>
    <mergeCell ref="G36:G38"/>
    <mergeCell ref="L36:L38"/>
    <mergeCell ref="M36:M38"/>
    <mergeCell ref="N36:N38"/>
    <mergeCell ref="O36:O38"/>
    <mergeCell ref="P40:P43"/>
    <mergeCell ref="Q40:Q43"/>
    <mergeCell ref="R40:R43"/>
    <mergeCell ref="S40:S43"/>
    <mergeCell ref="A36:A38"/>
    <mergeCell ref="B36:B38"/>
    <mergeCell ref="C36:C38"/>
    <mergeCell ref="D36:D38"/>
    <mergeCell ref="F40:F43"/>
    <mergeCell ref="E36:E38"/>
    <mergeCell ref="G32:G35"/>
    <mergeCell ref="H32:H33"/>
    <mergeCell ref="L32:L35"/>
    <mergeCell ref="M32:M35"/>
    <mergeCell ref="A32:A35"/>
    <mergeCell ref="B32:B35"/>
    <mergeCell ref="C32:C35"/>
    <mergeCell ref="D32:D35"/>
    <mergeCell ref="E32:E35"/>
    <mergeCell ref="F32:F35"/>
    <mergeCell ref="H28:H29"/>
    <mergeCell ref="L28:L31"/>
    <mergeCell ref="M28:M31"/>
    <mergeCell ref="N28:N31"/>
    <mergeCell ref="P32:P35"/>
    <mergeCell ref="Q32:Q35"/>
    <mergeCell ref="R32:R35"/>
    <mergeCell ref="S32:S35"/>
    <mergeCell ref="H34:H35"/>
    <mergeCell ref="N32:N35"/>
    <mergeCell ref="O32:O35"/>
    <mergeCell ref="Q22:Q27"/>
    <mergeCell ref="R22:R27"/>
    <mergeCell ref="S22:S27"/>
    <mergeCell ref="H24:H25"/>
    <mergeCell ref="H26:H27"/>
    <mergeCell ref="A28:A31"/>
    <mergeCell ref="B28:B31"/>
    <mergeCell ref="C28:C31"/>
    <mergeCell ref="D28:D31"/>
    <mergeCell ref="E28:E31"/>
    <mergeCell ref="G22:G27"/>
    <mergeCell ref="L22:L27"/>
    <mergeCell ref="M22:M27"/>
    <mergeCell ref="N22:N27"/>
    <mergeCell ref="O22:O27"/>
    <mergeCell ref="P22:P27"/>
    <mergeCell ref="O28:O31"/>
    <mergeCell ref="P28:P31"/>
    <mergeCell ref="Q28:Q31"/>
    <mergeCell ref="R28:R31"/>
    <mergeCell ref="S28:S31"/>
    <mergeCell ref="H30:H31"/>
    <mergeCell ref="F28:F31"/>
    <mergeCell ref="G28:G31"/>
    <mergeCell ref="M13:M16"/>
    <mergeCell ref="N13:N16"/>
    <mergeCell ref="P17:P21"/>
    <mergeCell ref="Q17:Q21"/>
    <mergeCell ref="R17:R21"/>
    <mergeCell ref="S17:S21"/>
    <mergeCell ref="A22:A27"/>
    <mergeCell ref="B22:B27"/>
    <mergeCell ref="C22:C27"/>
    <mergeCell ref="D22:D27"/>
    <mergeCell ref="E22:E27"/>
    <mergeCell ref="F22:F27"/>
    <mergeCell ref="G17:G21"/>
    <mergeCell ref="H17:H18"/>
    <mergeCell ref="L17:L21"/>
    <mergeCell ref="M17:M21"/>
    <mergeCell ref="N17:N21"/>
    <mergeCell ref="O17:O21"/>
    <mergeCell ref="A17:A21"/>
    <mergeCell ref="B17:B21"/>
    <mergeCell ref="C17:C21"/>
    <mergeCell ref="D17:D21"/>
    <mergeCell ref="E17:E21"/>
    <mergeCell ref="F17:F21"/>
    <mergeCell ref="R8:R12"/>
    <mergeCell ref="S8:S12"/>
    <mergeCell ref="H10:H11"/>
    <mergeCell ref="A13:A16"/>
    <mergeCell ref="B13:B16"/>
    <mergeCell ref="C13:C16"/>
    <mergeCell ref="D13:D16"/>
    <mergeCell ref="E13:E16"/>
    <mergeCell ref="G8:G12"/>
    <mergeCell ref="H8:H9"/>
    <mergeCell ref="L8:L12"/>
    <mergeCell ref="M8:M12"/>
    <mergeCell ref="N8:N12"/>
    <mergeCell ref="O8:O12"/>
    <mergeCell ref="O13:O16"/>
    <mergeCell ref="P13:P16"/>
    <mergeCell ref="Q13:Q16"/>
    <mergeCell ref="R13:R16"/>
    <mergeCell ref="S13:S16"/>
    <mergeCell ref="H15:H16"/>
    <mergeCell ref="F13:F16"/>
    <mergeCell ref="G13:G16"/>
    <mergeCell ref="H13:H14"/>
    <mergeCell ref="L13:L16"/>
    <mergeCell ref="P6:P7"/>
    <mergeCell ref="Q6:Q7"/>
    <mergeCell ref="R6:R7"/>
    <mergeCell ref="S6:S7"/>
    <mergeCell ref="A8:A12"/>
    <mergeCell ref="B8:B12"/>
    <mergeCell ref="C8:C12"/>
    <mergeCell ref="D8:D12"/>
    <mergeCell ref="E8:E12"/>
    <mergeCell ref="F8:F12"/>
    <mergeCell ref="G6:G7"/>
    <mergeCell ref="H6:H7"/>
    <mergeCell ref="L6:L7"/>
    <mergeCell ref="M6:M7"/>
    <mergeCell ref="N6:N7"/>
    <mergeCell ref="O6:O7"/>
    <mergeCell ref="A6:A7"/>
    <mergeCell ref="B6:B7"/>
    <mergeCell ref="C6:C7"/>
    <mergeCell ref="D6:D7"/>
    <mergeCell ref="E6:E7"/>
    <mergeCell ref="F6:F7"/>
    <mergeCell ref="P8:P12"/>
    <mergeCell ref="Q8:Q12"/>
    <mergeCell ref="I3:K3"/>
    <mergeCell ref="L3:L4"/>
    <mergeCell ref="M3:N3"/>
    <mergeCell ref="O3:P3"/>
    <mergeCell ref="Q3:R3"/>
    <mergeCell ref="S3:S4"/>
    <mergeCell ref="O1:S1"/>
    <mergeCell ref="L2:S2"/>
    <mergeCell ref="A3:A4"/>
    <mergeCell ref="B3:B4"/>
    <mergeCell ref="C3:C4"/>
    <mergeCell ref="D3:D4"/>
    <mergeCell ref="E3:E4"/>
    <mergeCell ref="F3:F4"/>
    <mergeCell ref="G3:G4"/>
    <mergeCell ref="H3:H4"/>
  </mergeCells>
  <pageMargins left="0.7" right="0.7" top="0.75" bottom="0.75" header="0.3" footer="0.3"/>
  <pageSetup paperSize="8" scale="41" fitToHeight="0" orientation="landscape" r:id="rId1"/>
  <rowBreaks count="3" manualBreakCount="3">
    <brk id="35" max="18" man="1"/>
    <brk id="59" max="18" man="1"/>
    <brk id="74"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9"/>
  <sheetViews>
    <sheetView topLeftCell="H46" zoomScale="70" zoomScaleNormal="70" zoomScaleSheetLayoutView="50" zoomScalePageLayoutView="70" workbookViewId="0">
      <selection activeCell="L10" sqref="L10:L11"/>
    </sheetView>
  </sheetViews>
  <sheetFormatPr defaultColWidth="9.140625" defaultRowHeight="15"/>
  <cols>
    <col min="1" max="1" width="5.28515625" style="10" customWidth="1"/>
    <col min="5" max="5" width="18.28515625" customWidth="1"/>
    <col min="6" max="6" width="75.7109375" customWidth="1"/>
    <col min="7" max="7" width="63.7109375" customWidth="1"/>
    <col min="8" max="8" width="14.42578125" customWidth="1"/>
    <col min="9" max="9" width="21" customWidth="1"/>
    <col min="10" max="10" width="19" customWidth="1"/>
    <col min="11" max="11" width="16.85546875" customWidth="1"/>
    <col min="12" max="12" width="37" customWidth="1"/>
    <col min="13" max="13" width="8.28515625" customWidth="1"/>
    <col min="14" max="14" width="9.140625" customWidth="1"/>
    <col min="15" max="15" width="12.5703125" customWidth="1"/>
    <col min="16" max="16" width="14.5703125" customWidth="1"/>
    <col min="17" max="17" width="12.5703125" customWidth="1"/>
    <col min="18" max="18" width="13.42578125" customWidth="1"/>
    <col min="19" max="19" width="18.28515625" customWidth="1"/>
  </cols>
  <sheetData>
    <row r="1" spans="1:19" ht="19.5" customHeight="1">
      <c r="A1" s="421" t="s">
        <v>3601</v>
      </c>
      <c r="B1" s="421"/>
      <c r="C1" s="421"/>
      <c r="D1" s="421"/>
      <c r="E1" s="421"/>
      <c r="F1" s="421"/>
      <c r="G1" s="421"/>
      <c r="H1" s="421"/>
      <c r="I1" s="421"/>
      <c r="L1" s="10"/>
      <c r="O1" s="6"/>
      <c r="P1" s="11"/>
      <c r="Q1" s="6"/>
      <c r="R1" s="6"/>
    </row>
    <row r="2" spans="1:19">
      <c r="A2" s="12"/>
      <c r="E2" s="13"/>
      <c r="F2" s="13"/>
      <c r="L2" s="410"/>
      <c r="M2" s="410"/>
      <c r="N2" s="410"/>
      <c r="O2" s="410"/>
      <c r="P2" s="410"/>
      <c r="Q2" s="410"/>
      <c r="R2" s="410"/>
      <c r="S2" s="410"/>
    </row>
    <row r="3" spans="1:19" ht="45.75" customHeight="1">
      <c r="A3" s="411" t="s">
        <v>20</v>
      </c>
      <c r="B3" s="413" t="s">
        <v>21</v>
      </c>
      <c r="C3" s="413" t="s">
        <v>22</v>
      </c>
      <c r="D3" s="413" t="s">
        <v>23</v>
      </c>
      <c r="E3" s="415" t="s">
        <v>24</v>
      </c>
      <c r="F3" s="415" t="s">
        <v>25</v>
      </c>
      <c r="G3" s="411" t="s">
        <v>26</v>
      </c>
      <c r="H3" s="413" t="s">
        <v>27</v>
      </c>
      <c r="I3" s="417" t="s">
        <v>28</v>
      </c>
      <c r="J3" s="417"/>
      <c r="K3" s="417"/>
      <c r="L3" s="411" t="s">
        <v>29</v>
      </c>
      <c r="M3" s="418" t="s">
        <v>30</v>
      </c>
      <c r="N3" s="419"/>
      <c r="O3" s="420" t="s">
        <v>31</v>
      </c>
      <c r="P3" s="420"/>
      <c r="Q3" s="420" t="s">
        <v>32</v>
      </c>
      <c r="R3" s="420"/>
      <c r="S3" s="411" t="s">
        <v>33</v>
      </c>
    </row>
    <row r="4" spans="1:19">
      <c r="A4" s="412"/>
      <c r="B4" s="414"/>
      <c r="C4" s="414"/>
      <c r="D4" s="414"/>
      <c r="E4" s="416"/>
      <c r="F4" s="416"/>
      <c r="G4" s="412"/>
      <c r="H4" s="414"/>
      <c r="I4" s="14" t="s">
        <v>34</v>
      </c>
      <c r="J4" s="14" t="s">
        <v>35</v>
      </c>
      <c r="K4" s="14" t="s">
        <v>36</v>
      </c>
      <c r="L4" s="412"/>
      <c r="M4" s="15">
        <v>2022</v>
      </c>
      <c r="N4" s="15">
        <v>2023</v>
      </c>
      <c r="O4" s="16">
        <v>2022</v>
      </c>
      <c r="P4" s="16">
        <v>2023</v>
      </c>
      <c r="Q4" s="16">
        <v>2022</v>
      </c>
      <c r="R4" s="16">
        <v>2023</v>
      </c>
      <c r="S4" s="412"/>
    </row>
    <row r="5" spans="1:19">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0" customFormat="1" ht="43.5" customHeight="1">
      <c r="A6" s="399">
        <v>1</v>
      </c>
      <c r="B6" s="387">
        <v>1</v>
      </c>
      <c r="C6" s="387">
        <v>1</v>
      </c>
      <c r="D6" s="387">
        <v>6</v>
      </c>
      <c r="E6" s="367" t="s">
        <v>56</v>
      </c>
      <c r="F6" s="367" t="s">
        <v>57</v>
      </c>
      <c r="G6" s="367" t="s">
        <v>58</v>
      </c>
      <c r="H6" s="367" t="s">
        <v>59</v>
      </c>
      <c r="I6" s="125" t="s">
        <v>60</v>
      </c>
      <c r="J6" s="125">
        <v>1</v>
      </c>
      <c r="K6" s="71" t="s">
        <v>61</v>
      </c>
      <c r="L6" s="367" t="s">
        <v>62</v>
      </c>
      <c r="M6" s="387" t="s">
        <v>63</v>
      </c>
      <c r="N6" s="387" t="s">
        <v>64</v>
      </c>
      <c r="O6" s="389">
        <f>37380.82+20103.8</f>
        <v>57484.619999999995</v>
      </c>
      <c r="P6" s="387" t="s">
        <v>64</v>
      </c>
      <c r="Q6" s="389">
        <v>37380.82</v>
      </c>
      <c r="R6" s="387" t="s">
        <v>64</v>
      </c>
      <c r="S6" s="367" t="s">
        <v>65</v>
      </c>
    </row>
    <row r="7" spans="1:19" s="20" customFormat="1" ht="35.25" customHeight="1">
      <c r="A7" s="400"/>
      <c r="B7" s="402"/>
      <c r="C7" s="402"/>
      <c r="D7" s="402"/>
      <c r="E7" s="368"/>
      <c r="F7" s="368"/>
      <c r="G7" s="368"/>
      <c r="H7" s="368"/>
      <c r="I7" s="125" t="s">
        <v>66</v>
      </c>
      <c r="J7" s="125">
        <v>100</v>
      </c>
      <c r="K7" s="71" t="s">
        <v>67</v>
      </c>
      <c r="L7" s="368"/>
      <c r="M7" s="402"/>
      <c r="N7" s="402"/>
      <c r="O7" s="403"/>
      <c r="P7" s="402"/>
      <c r="Q7" s="403"/>
      <c r="R7" s="402"/>
      <c r="S7" s="368"/>
    </row>
    <row r="8" spans="1:19" s="20" customFormat="1" ht="45" customHeight="1">
      <c r="A8" s="400"/>
      <c r="B8" s="402"/>
      <c r="C8" s="402"/>
      <c r="D8" s="402"/>
      <c r="E8" s="368"/>
      <c r="F8" s="368"/>
      <c r="G8" s="368"/>
      <c r="H8" s="368"/>
      <c r="I8" s="125" t="s">
        <v>68</v>
      </c>
      <c r="J8" s="125" t="s">
        <v>69</v>
      </c>
      <c r="K8" s="71" t="s">
        <v>61</v>
      </c>
      <c r="L8" s="368"/>
      <c r="M8" s="402"/>
      <c r="N8" s="402"/>
      <c r="O8" s="403"/>
      <c r="P8" s="402"/>
      <c r="Q8" s="403"/>
      <c r="R8" s="402"/>
      <c r="S8" s="368"/>
    </row>
    <row r="9" spans="1:19" s="20" customFormat="1" ht="75" customHeight="1">
      <c r="A9" s="401"/>
      <c r="B9" s="388"/>
      <c r="C9" s="388"/>
      <c r="D9" s="388"/>
      <c r="E9" s="369"/>
      <c r="F9" s="369"/>
      <c r="G9" s="369"/>
      <c r="H9" s="369"/>
      <c r="I9" s="125" t="s">
        <v>70</v>
      </c>
      <c r="J9" s="311" t="s">
        <v>71</v>
      </c>
      <c r="K9" s="71" t="s">
        <v>61</v>
      </c>
      <c r="L9" s="369"/>
      <c r="M9" s="388"/>
      <c r="N9" s="388"/>
      <c r="O9" s="390"/>
      <c r="P9" s="388"/>
      <c r="Q9" s="390"/>
      <c r="R9" s="388"/>
      <c r="S9" s="369"/>
    </row>
    <row r="10" spans="1:19" ht="96" customHeight="1">
      <c r="A10" s="399">
        <v>2</v>
      </c>
      <c r="B10" s="387">
        <v>6</v>
      </c>
      <c r="C10" s="387">
        <v>1</v>
      </c>
      <c r="D10" s="387">
        <v>6</v>
      </c>
      <c r="E10" s="367" t="s">
        <v>72</v>
      </c>
      <c r="F10" s="367" t="s">
        <v>73</v>
      </c>
      <c r="G10" s="367" t="s">
        <v>74</v>
      </c>
      <c r="H10" s="367" t="s">
        <v>75</v>
      </c>
      <c r="I10" s="125" t="s">
        <v>76</v>
      </c>
      <c r="J10" s="71">
        <v>1</v>
      </c>
      <c r="K10" s="71" t="s">
        <v>61</v>
      </c>
      <c r="L10" s="367" t="s">
        <v>77</v>
      </c>
      <c r="M10" s="387" t="s">
        <v>63</v>
      </c>
      <c r="N10" s="387" t="s">
        <v>64</v>
      </c>
      <c r="O10" s="389">
        <f>14010.43+2650.55</f>
        <v>16660.98</v>
      </c>
      <c r="P10" s="387" t="s">
        <v>64</v>
      </c>
      <c r="Q10" s="389">
        <v>14010.43</v>
      </c>
      <c r="R10" s="387" t="s">
        <v>64</v>
      </c>
      <c r="S10" s="367" t="s">
        <v>78</v>
      </c>
    </row>
    <row r="11" spans="1:19" ht="53.25" customHeight="1">
      <c r="A11" s="401"/>
      <c r="B11" s="388"/>
      <c r="C11" s="388"/>
      <c r="D11" s="388"/>
      <c r="E11" s="369"/>
      <c r="F11" s="369"/>
      <c r="G11" s="369"/>
      <c r="H11" s="369"/>
      <c r="I11" s="125" t="s">
        <v>79</v>
      </c>
      <c r="J11" s="71">
        <v>32</v>
      </c>
      <c r="K11" s="71" t="s">
        <v>67</v>
      </c>
      <c r="L11" s="369"/>
      <c r="M11" s="388"/>
      <c r="N11" s="388"/>
      <c r="O11" s="390"/>
      <c r="P11" s="388"/>
      <c r="Q11" s="390"/>
      <c r="R11" s="388"/>
      <c r="S11" s="369"/>
    </row>
    <row r="12" spans="1:19" ht="202.5" customHeight="1">
      <c r="A12" s="312">
        <v>3</v>
      </c>
      <c r="B12" s="71">
        <v>3</v>
      </c>
      <c r="C12" s="71">
        <v>1.3</v>
      </c>
      <c r="D12" s="71">
        <v>13</v>
      </c>
      <c r="E12" s="125" t="s">
        <v>80</v>
      </c>
      <c r="F12" s="125" t="s">
        <v>81</v>
      </c>
      <c r="G12" s="125" t="s">
        <v>82</v>
      </c>
      <c r="H12" s="125" t="s">
        <v>83</v>
      </c>
      <c r="I12" s="125" t="s">
        <v>84</v>
      </c>
      <c r="J12" s="71">
        <v>29</v>
      </c>
      <c r="K12" s="71" t="s">
        <v>61</v>
      </c>
      <c r="L12" s="125" t="s">
        <v>85</v>
      </c>
      <c r="M12" s="71" t="s">
        <v>63</v>
      </c>
      <c r="N12" s="71" t="s">
        <v>64</v>
      </c>
      <c r="O12" s="313">
        <v>53350</v>
      </c>
      <c r="P12" s="71" t="s">
        <v>64</v>
      </c>
      <c r="Q12" s="348">
        <v>53350</v>
      </c>
      <c r="R12" s="71" t="s">
        <v>64</v>
      </c>
      <c r="S12" s="125" t="s">
        <v>86</v>
      </c>
    </row>
    <row r="13" spans="1:19" ht="180">
      <c r="A13" s="312">
        <v>4</v>
      </c>
      <c r="B13" s="71">
        <v>1</v>
      </c>
      <c r="C13" s="71">
        <v>1</v>
      </c>
      <c r="D13" s="71">
        <v>6</v>
      </c>
      <c r="E13" s="125" t="s">
        <v>87</v>
      </c>
      <c r="F13" s="125" t="s">
        <v>88</v>
      </c>
      <c r="G13" s="125" t="s">
        <v>89</v>
      </c>
      <c r="H13" s="125" t="s">
        <v>90</v>
      </c>
      <c r="I13" s="125" t="s">
        <v>91</v>
      </c>
      <c r="J13" s="71">
        <v>10</v>
      </c>
      <c r="K13" s="71" t="s">
        <v>61</v>
      </c>
      <c r="L13" s="125" t="s">
        <v>92</v>
      </c>
      <c r="M13" s="71" t="s">
        <v>63</v>
      </c>
      <c r="N13" s="71" t="s">
        <v>64</v>
      </c>
      <c r="O13" s="313">
        <f>91300+24900</f>
        <v>116200</v>
      </c>
      <c r="P13" s="71" t="s">
        <v>64</v>
      </c>
      <c r="Q13" s="348">
        <v>91300</v>
      </c>
      <c r="R13" s="71" t="s">
        <v>64</v>
      </c>
      <c r="S13" s="125" t="s">
        <v>93</v>
      </c>
    </row>
    <row r="14" spans="1:19" ht="66" customHeight="1">
      <c r="A14" s="399">
        <v>5</v>
      </c>
      <c r="B14" s="398">
        <v>6</v>
      </c>
      <c r="C14" s="398">
        <v>5</v>
      </c>
      <c r="D14" s="398">
        <v>11</v>
      </c>
      <c r="E14" s="379" t="s">
        <v>94</v>
      </c>
      <c r="F14" s="379" t="s">
        <v>95</v>
      </c>
      <c r="G14" s="379" t="s">
        <v>96</v>
      </c>
      <c r="H14" s="379" t="s">
        <v>97</v>
      </c>
      <c r="I14" s="314" t="s">
        <v>76</v>
      </c>
      <c r="J14" s="71">
        <v>1</v>
      </c>
      <c r="K14" s="71" t="s">
        <v>61</v>
      </c>
      <c r="L14" s="367" t="s">
        <v>98</v>
      </c>
      <c r="M14" s="387" t="s">
        <v>63</v>
      </c>
      <c r="N14" s="387" t="s">
        <v>64</v>
      </c>
      <c r="O14" s="404">
        <f>39426+10988</f>
        <v>50414</v>
      </c>
      <c r="P14" s="387" t="s">
        <v>64</v>
      </c>
      <c r="Q14" s="407">
        <v>39426</v>
      </c>
      <c r="R14" s="387" t="s">
        <v>64</v>
      </c>
      <c r="S14" s="367" t="s">
        <v>99</v>
      </c>
    </row>
    <row r="15" spans="1:19" ht="48" customHeight="1">
      <c r="A15" s="400"/>
      <c r="B15" s="398"/>
      <c r="C15" s="398"/>
      <c r="D15" s="398"/>
      <c r="E15" s="379"/>
      <c r="F15" s="379"/>
      <c r="G15" s="379"/>
      <c r="H15" s="379"/>
      <c r="I15" s="367" t="s">
        <v>79</v>
      </c>
      <c r="J15" s="387">
        <v>30</v>
      </c>
      <c r="K15" s="387" t="s">
        <v>67</v>
      </c>
      <c r="L15" s="368"/>
      <c r="M15" s="402"/>
      <c r="N15" s="402"/>
      <c r="O15" s="405"/>
      <c r="P15" s="402"/>
      <c r="Q15" s="408"/>
      <c r="R15" s="402"/>
      <c r="S15" s="368"/>
    </row>
    <row r="16" spans="1:19" ht="36" customHeight="1">
      <c r="A16" s="400"/>
      <c r="B16" s="398"/>
      <c r="C16" s="398"/>
      <c r="D16" s="398"/>
      <c r="E16" s="379"/>
      <c r="F16" s="379"/>
      <c r="G16" s="379"/>
      <c r="H16" s="379"/>
      <c r="I16" s="368"/>
      <c r="J16" s="402"/>
      <c r="K16" s="402"/>
      <c r="L16" s="368"/>
      <c r="M16" s="402"/>
      <c r="N16" s="402"/>
      <c r="O16" s="405"/>
      <c r="P16" s="402"/>
      <c r="Q16" s="408"/>
      <c r="R16" s="402"/>
      <c r="S16" s="368"/>
    </row>
    <row r="17" spans="1:19" ht="39.75" customHeight="1">
      <c r="A17" s="400"/>
      <c r="B17" s="398"/>
      <c r="C17" s="398"/>
      <c r="D17" s="398"/>
      <c r="E17" s="379"/>
      <c r="F17" s="379"/>
      <c r="G17" s="379"/>
      <c r="H17" s="379"/>
      <c r="I17" s="369"/>
      <c r="J17" s="388"/>
      <c r="K17" s="388"/>
      <c r="L17" s="368"/>
      <c r="M17" s="402"/>
      <c r="N17" s="402"/>
      <c r="O17" s="405"/>
      <c r="P17" s="402"/>
      <c r="Q17" s="408"/>
      <c r="R17" s="402"/>
      <c r="S17" s="368"/>
    </row>
    <row r="18" spans="1:19" ht="72.75" customHeight="1">
      <c r="A18" s="401"/>
      <c r="B18" s="398"/>
      <c r="C18" s="398"/>
      <c r="D18" s="398"/>
      <c r="E18" s="379"/>
      <c r="F18" s="379"/>
      <c r="G18" s="379"/>
      <c r="H18" s="379"/>
      <c r="I18" s="315" t="s">
        <v>68</v>
      </c>
      <c r="J18" s="71" t="s">
        <v>69</v>
      </c>
      <c r="K18" s="71" t="s">
        <v>61</v>
      </c>
      <c r="L18" s="369"/>
      <c r="M18" s="388"/>
      <c r="N18" s="388"/>
      <c r="O18" s="406"/>
      <c r="P18" s="388"/>
      <c r="Q18" s="409"/>
      <c r="R18" s="388"/>
      <c r="S18" s="369"/>
    </row>
    <row r="19" spans="1:19" ht="46.5" customHeight="1">
      <c r="A19" s="399">
        <v>6</v>
      </c>
      <c r="B19" s="398">
        <v>3</v>
      </c>
      <c r="C19" s="398">
        <v>1</v>
      </c>
      <c r="D19" s="398">
        <v>6</v>
      </c>
      <c r="E19" s="379" t="s">
        <v>100</v>
      </c>
      <c r="F19" s="379" t="s">
        <v>101</v>
      </c>
      <c r="G19" s="379" t="s">
        <v>102</v>
      </c>
      <c r="H19" s="379" t="s">
        <v>103</v>
      </c>
      <c r="I19" s="125" t="s">
        <v>60</v>
      </c>
      <c r="J19" s="71">
        <v>1</v>
      </c>
      <c r="K19" s="71" t="s">
        <v>61</v>
      </c>
      <c r="L19" s="379" t="s">
        <v>104</v>
      </c>
      <c r="M19" s="398" t="s">
        <v>63</v>
      </c>
      <c r="N19" s="398" t="s">
        <v>64</v>
      </c>
      <c r="O19" s="394">
        <f>37300+10110</f>
        <v>47410</v>
      </c>
      <c r="P19" s="398" t="s">
        <v>64</v>
      </c>
      <c r="Q19" s="394">
        <f>37300</f>
        <v>37300</v>
      </c>
      <c r="R19" s="398" t="s">
        <v>64</v>
      </c>
      <c r="S19" s="379" t="s">
        <v>105</v>
      </c>
    </row>
    <row r="20" spans="1:19" ht="30">
      <c r="A20" s="400"/>
      <c r="B20" s="398"/>
      <c r="C20" s="398"/>
      <c r="D20" s="398"/>
      <c r="E20" s="379"/>
      <c r="F20" s="379"/>
      <c r="G20" s="379"/>
      <c r="H20" s="379"/>
      <c r="I20" s="125" t="s">
        <v>66</v>
      </c>
      <c r="J20" s="71" t="s">
        <v>106</v>
      </c>
      <c r="K20" s="71" t="s">
        <v>67</v>
      </c>
      <c r="L20" s="379"/>
      <c r="M20" s="398"/>
      <c r="N20" s="398"/>
      <c r="O20" s="394"/>
      <c r="P20" s="398"/>
      <c r="Q20" s="394"/>
      <c r="R20" s="398"/>
      <c r="S20" s="379"/>
    </row>
    <row r="21" spans="1:19" ht="36.75" customHeight="1">
      <c r="A21" s="400"/>
      <c r="B21" s="398"/>
      <c r="C21" s="398"/>
      <c r="D21" s="398"/>
      <c r="E21" s="379"/>
      <c r="F21" s="379"/>
      <c r="G21" s="379"/>
      <c r="H21" s="379"/>
      <c r="I21" s="71" t="s">
        <v>107</v>
      </c>
      <c r="J21" s="71">
        <v>1</v>
      </c>
      <c r="K21" s="71" t="s">
        <v>61</v>
      </c>
      <c r="L21" s="379"/>
      <c r="M21" s="398"/>
      <c r="N21" s="398"/>
      <c r="O21" s="394"/>
      <c r="P21" s="398"/>
      <c r="Q21" s="394"/>
      <c r="R21" s="398"/>
      <c r="S21" s="379"/>
    </row>
    <row r="22" spans="1:19" ht="42" customHeight="1">
      <c r="A22" s="400"/>
      <c r="B22" s="398"/>
      <c r="C22" s="398"/>
      <c r="D22" s="398"/>
      <c r="E22" s="379"/>
      <c r="F22" s="379"/>
      <c r="G22" s="379"/>
      <c r="H22" s="379"/>
      <c r="I22" s="125" t="s">
        <v>108</v>
      </c>
      <c r="J22" s="71" t="s">
        <v>109</v>
      </c>
      <c r="K22" s="71" t="s">
        <v>67</v>
      </c>
      <c r="L22" s="379"/>
      <c r="M22" s="398"/>
      <c r="N22" s="398"/>
      <c r="O22" s="394"/>
      <c r="P22" s="398"/>
      <c r="Q22" s="394"/>
      <c r="R22" s="398"/>
      <c r="S22" s="379"/>
    </row>
    <row r="23" spans="1:19" ht="45">
      <c r="A23" s="400"/>
      <c r="B23" s="398"/>
      <c r="C23" s="398"/>
      <c r="D23" s="398"/>
      <c r="E23" s="379"/>
      <c r="F23" s="379"/>
      <c r="G23" s="379"/>
      <c r="H23" s="379"/>
      <c r="I23" s="125" t="s">
        <v>110</v>
      </c>
      <c r="J23" s="71">
        <v>1</v>
      </c>
      <c r="K23" s="71" t="s">
        <v>61</v>
      </c>
      <c r="L23" s="379"/>
      <c r="M23" s="398"/>
      <c r="N23" s="398"/>
      <c r="O23" s="394"/>
      <c r="P23" s="398"/>
      <c r="Q23" s="394"/>
      <c r="R23" s="398"/>
      <c r="S23" s="379"/>
    </row>
    <row r="24" spans="1:19" ht="30">
      <c r="A24" s="400"/>
      <c r="B24" s="398"/>
      <c r="C24" s="398"/>
      <c r="D24" s="398"/>
      <c r="E24" s="379"/>
      <c r="F24" s="379"/>
      <c r="G24" s="379"/>
      <c r="H24" s="379"/>
      <c r="I24" s="125" t="s">
        <v>111</v>
      </c>
      <c r="J24" s="71">
        <v>1000</v>
      </c>
      <c r="K24" s="71" t="s">
        <v>61</v>
      </c>
      <c r="L24" s="379"/>
      <c r="M24" s="398"/>
      <c r="N24" s="398"/>
      <c r="O24" s="394"/>
      <c r="P24" s="398"/>
      <c r="Q24" s="394"/>
      <c r="R24" s="398"/>
      <c r="S24" s="379"/>
    </row>
    <row r="25" spans="1:19" ht="34.5" customHeight="1">
      <c r="A25" s="401"/>
      <c r="B25" s="398"/>
      <c r="C25" s="398"/>
      <c r="D25" s="398"/>
      <c r="E25" s="379"/>
      <c r="F25" s="379"/>
      <c r="G25" s="379"/>
      <c r="H25" s="379"/>
      <c r="I25" s="125" t="s">
        <v>112</v>
      </c>
      <c r="J25" s="316" t="s">
        <v>113</v>
      </c>
      <c r="K25" s="71" t="s">
        <v>61</v>
      </c>
      <c r="L25" s="379"/>
      <c r="M25" s="398"/>
      <c r="N25" s="398"/>
      <c r="O25" s="394"/>
      <c r="P25" s="398"/>
      <c r="Q25" s="394"/>
      <c r="R25" s="398"/>
      <c r="S25" s="379"/>
    </row>
    <row r="26" spans="1:19" ht="108.75" customHeight="1">
      <c r="A26" s="399">
        <v>7</v>
      </c>
      <c r="B26" s="387">
        <v>1</v>
      </c>
      <c r="C26" s="387">
        <v>5</v>
      </c>
      <c r="D26" s="387">
        <v>11</v>
      </c>
      <c r="E26" s="367" t="s">
        <v>114</v>
      </c>
      <c r="F26" s="367" t="s">
        <v>115</v>
      </c>
      <c r="G26" s="367" t="s">
        <v>116</v>
      </c>
      <c r="H26" s="387" t="s">
        <v>117</v>
      </c>
      <c r="I26" s="71" t="s">
        <v>118</v>
      </c>
      <c r="J26" s="71">
        <v>9</v>
      </c>
      <c r="K26" s="71" t="s">
        <v>61</v>
      </c>
      <c r="L26" s="367" t="s">
        <v>119</v>
      </c>
      <c r="M26" s="387" t="s">
        <v>63</v>
      </c>
      <c r="N26" s="387" t="s">
        <v>64</v>
      </c>
      <c r="O26" s="389">
        <f>19649.25+2746.15</f>
        <v>22395.4</v>
      </c>
      <c r="P26" s="387" t="s">
        <v>64</v>
      </c>
      <c r="Q26" s="389">
        <f>19649.25</f>
        <v>19649.25</v>
      </c>
      <c r="R26" s="387" t="s">
        <v>64</v>
      </c>
      <c r="S26" s="387" t="s">
        <v>120</v>
      </c>
    </row>
    <row r="27" spans="1:19" s="20" customFormat="1" ht="44.25" customHeight="1">
      <c r="A27" s="401"/>
      <c r="B27" s="388"/>
      <c r="C27" s="388"/>
      <c r="D27" s="388"/>
      <c r="E27" s="369"/>
      <c r="F27" s="369"/>
      <c r="G27" s="369"/>
      <c r="H27" s="388"/>
      <c r="I27" s="125" t="s">
        <v>121</v>
      </c>
      <c r="J27" s="71">
        <f>25*9</f>
        <v>225</v>
      </c>
      <c r="K27" s="71" t="s">
        <v>67</v>
      </c>
      <c r="L27" s="369"/>
      <c r="M27" s="388"/>
      <c r="N27" s="388"/>
      <c r="O27" s="390"/>
      <c r="P27" s="388"/>
      <c r="Q27" s="390"/>
      <c r="R27" s="388"/>
      <c r="S27" s="388"/>
    </row>
    <row r="28" spans="1:19" ht="60.75" customHeight="1">
      <c r="A28" s="422">
        <v>8</v>
      </c>
      <c r="B28" s="398">
        <v>6</v>
      </c>
      <c r="C28" s="398">
        <v>5</v>
      </c>
      <c r="D28" s="398">
        <v>4</v>
      </c>
      <c r="E28" s="379" t="s">
        <v>2967</v>
      </c>
      <c r="F28" s="379" t="s">
        <v>2968</v>
      </c>
      <c r="G28" s="379" t="s">
        <v>2969</v>
      </c>
      <c r="H28" s="379" t="s">
        <v>117</v>
      </c>
      <c r="I28" s="379" t="s">
        <v>118</v>
      </c>
      <c r="J28" s="379">
        <v>2</v>
      </c>
      <c r="K28" s="398" t="s">
        <v>61</v>
      </c>
      <c r="L28" s="379" t="s">
        <v>2970</v>
      </c>
      <c r="M28" s="398" t="s">
        <v>64</v>
      </c>
      <c r="N28" s="398" t="s">
        <v>346</v>
      </c>
      <c r="O28" s="394" t="s">
        <v>64</v>
      </c>
      <c r="P28" s="393">
        <f>80000+8000</f>
        <v>88000</v>
      </c>
      <c r="Q28" s="394" t="s">
        <v>64</v>
      </c>
      <c r="R28" s="395">
        <f>80000</f>
        <v>80000</v>
      </c>
      <c r="S28" s="379" t="s">
        <v>2971</v>
      </c>
    </row>
    <row r="29" spans="1:19" ht="60.75" customHeight="1">
      <c r="A29" s="422"/>
      <c r="B29" s="398"/>
      <c r="C29" s="398"/>
      <c r="D29" s="398"/>
      <c r="E29" s="379"/>
      <c r="F29" s="379"/>
      <c r="G29" s="379"/>
      <c r="H29" s="379"/>
      <c r="I29" s="379"/>
      <c r="J29" s="379"/>
      <c r="K29" s="398"/>
      <c r="L29" s="379"/>
      <c r="M29" s="398"/>
      <c r="N29" s="398"/>
      <c r="O29" s="394"/>
      <c r="P29" s="393"/>
      <c r="Q29" s="394"/>
      <c r="R29" s="395"/>
      <c r="S29" s="379"/>
    </row>
    <row r="30" spans="1:19" ht="60.75" customHeight="1">
      <c r="A30" s="422"/>
      <c r="B30" s="398"/>
      <c r="C30" s="398"/>
      <c r="D30" s="398"/>
      <c r="E30" s="379"/>
      <c r="F30" s="379"/>
      <c r="G30" s="379"/>
      <c r="H30" s="379"/>
      <c r="I30" s="379"/>
      <c r="J30" s="379"/>
      <c r="K30" s="398"/>
      <c r="L30" s="379"/>
      <c r="M30" s="398"/>
      <c r="N30" s="398"/>
      <c r="O30" s="394"/>
      <c r="P30" s="393"/>
      <c r="Q30" s="394"/>
      <c r="R30" s="395"/>
      <c r="S30" s="379"/>
    </row>
    <row r="31" spans="1:19" ht="60.75" customHeight="1">
      <c r="A31" s="422"/>
      <c r="B31" s="398"/>
      <c r="C31" s="398"/>
      <c r="D31" s="398"/>
      <c r="E31" s="379"/>
      <c r="F31" s="379"/>
      <c r="G31" s="379"/>
      <c r="H31" s="379"/>
      <c r="I31" s="125" t="s">
        <v>121</v>
      </c>
      <c r="J31" s="125">
        <f>28+48</f>
        <v>76</v>
      </c>
      <c r="K31" s="71" t="s">
        <v>67</v>
      </c>
      <c r="L31" s="379"/>
      <c r="M31" s="398"/>
      <c r="N31" s="398"/>
      <c r="O31" s="394"/>
      <c r="P31" s="393"/>
      <c r="Q31" s="394"/>
      <c r="R31" s="395"/>
      <c r="S31" s="379"/>
    </row>
    <row r="32" spans="1:19" ht="67.5" customHeight="1">
      <c r="A32" s="380">
        <v>9</v>
      </c>
      <c r="B32" s="367">
        <v>1</v>
      </c>
      <c r="C32" s="367">
        <v>1</v>
      </c>
      <c r="D32" s="367">
        <v>6</v>
      </c>
      <c r="E32" s="367" t="s">
        <v>2972</v>
      </c>
      <c r="F32" s="367" t="s">
        <v>2973</v>
      </c>
      <c r="G32" s="367" t="s">
        <v>2974</v>
      </c>
      <c r="H32" s="367" t="s">
        <v>2975</v>
      </c>
      <c r="I32" s="125" t="s">
        <v>2976</v>
      </c>
      <c r="J32" s="125">
        <v>1</v>
      </c>
      <c r="K32" s="125" t="s">
        <v>61</v>
      </c>
      <c r="L32" s="367" t="s">
        <v>3485</v>
      </c>
      <c r="M32" s="367" t="s">
        <v>64</v>
      </c>
      <c r="N32" s="367" t="s">
        <v>346</v>
      </c>
      <c r="O32" s="370" t="s">
        <v>64</v>
      </c>
      <c r="P32" s="373">
        <f>27178.96+14874.94</f>
        <v>42053.9</v>
      </c>
      <c r="Q32" s="370" t="s">
        <v>64</v>
      </c>
      <c r="R32" s="373">
        <v>27178.959999999999</v>
      </c>
      <c r="S32" s="379" t="s">
        <v>2977</v>
      </c>
    </row>
    <row r="33" spans="1:19" ht="67.5" customHeight="1">
      <c r="A33" s="381"/>
      <c r="B33" s="368"/>
      <c r="C33" s="368"/>
      <c r="D33" s="368"/>
      <c r="E33" s="368"/>
      <c r="F33" s="368"/>
      <c r="G33" s="368"/>
      <c r="H33" s="368"/>
      <c r="I33" s="125" t="s">
        <v>2978</v>
      </c>
      <c r="J33" s="125">
        <v>50</v>
      </c>
      <c r="K33" s="125" t="s">
        <v>67</v>
      </c>
      <c r="L33" s="368"/>
      <c r="M33" s="368"/>
      <c r="N33" s="368"/>
      <c r="O33" s="371"/>
      <c r="P33" s="374"/>
      <c r="Q33" s="371"/>
      <c r="R33" s="374"/>
      <c r="S33" s="379"/>
    </row>
    <row r="34" spans="1:19" ht="67.5" customHeight="1">
      <c r="A34" s="381"/>
      <c r="B34" s="368"/>
      <c r="C34" s="368"/>
      <c r="D34" s="368"/>
      <c r="E34" s="368"/>
      <c r="F34" s="368"/>
      <c r="G34" s="368"/>
      <c r="H34" s="368"/>
      <c r="I34" s="125" t="s">
        <v>2979</v>
      </c>
      <c r="J34" s="125" t="s">
        <v>69</v>
      </c>
      <c r="K34" s="125" t="s">
        <v>61</v>
      </c>
      <c r="L34" s="368"/>
      <c r="M34" s="368"/>
      <c r="N34" s="368"/>
      <c r="O34" s="371"/>
      <c r="P34" s="374"/>
      <c r="Q34" s="371"/>
      <c r="R34" s="374"/>
      <c r="S34" s="379"/>
    </row>
    <row r="35" spans="1:19" ht="99" customHeight="1">
      <c r="A35" s="397">
        <v>10</v>
      </c>
      <c r="B35" s="379">
        <v>1</v>
      </c>
      <c r="C35" s="379">
        <v>1</v>
      </c>
      <c r="D35" s="379">
        <v>6</v>
      </c>
      <c r="E35" s="379" t="s">
        <v>2980</v>
      </c>
      <c r="F35" s="379" t="s">
        <v>2981</v>
      </c>
      <c r="G35" s="379" t="s">
        <v>2982</v>
      </c>
      <c r="H35" s="379" t="s">
        <v>90</v>
      </c>
      <c r="I35" s="125" t="s">
        <v>2983</v>
      </c>
      <c r="J35" s="125">
        <v>10</v>
      </c>
      <c r="K35" s="125" t="s">
        <v>61</v>
      </c>
      <c r="L35" s="379" t="s">
        <v>2984</v>
      </c>
      <c r="M35" s="379" t="s">
        <v>64</v>
      </c>
      <c r="N35" s="379" t="s">
        <v>346</v>
      </c>
      <c r="O35" s="391" t="s">
        <v>64</v>
      </c>
      <c r="P35" s="392">
        <f>91300+24900</f>
        <v>116200</v>
      </c>
      <c r="Q35" s="391" t="s">
        <v>64</v>
      </c>
      <c r="R35" s="396">
        <v>91300</v>
      </c>
      <c r="S35" s="379" t="s">
        <v>2985</v>
      </c>
    </row>
    <row r="36" spans="1:19" ht="99" customHeight="1">
      <c r="A36" s="397"/>
      <c r="B36" s="379"/>
      <c r="C36" s="379"/>
      <c r="D36" s="379"/>
      <c r="E36" s="379"/>
      <c r="F36" s="379"/>
      <c r="G36" s="379"/>
      <c r="H36" s="379"/>
      <c r="I36" s="125" t="s">
        <v>2986</v>
      </c>
      <c r="J36" s="318">
        <f>4*35000</f>
        <v>140000</v>
      </c>
      <c r="K36" s="125" t="s">
        <v>67</v>
      </c>
      <c r="L36" s="379"/>
      <c r="M36" s="379"/>
      <c r="N36" s="379"/>
      <c r="O36" s="391"/>
      <c r="P36" s="392"/>
      <c r="Q36" s="391"/>
      <c r="R36" s="396"/>
      <c r="S36" s="379"/>
    </row>
    <row r="37" spans="1:19">
      <c r="A37" s="380">
        <v>11</v>
      </c>
      <c r="B37" s="387">
        <v>3</v>
      </c>
      <c r="C37" s="387">
        <v>1</v>
      </c>
      <c r="D37" s="367">
        <v>6</v>
      </c>
      <c r="E37" s="423" t="s">
        <v>2987</v>
      </c>
      <c r="F37" s="367" t="s">
        <v>2988</v>
      </c>
      <c r="G37" s="367" t="s">
        <v>2989</v>
      </c>
      <c r="H37" s="367" t="s">
        <v>2990</v>
      </c>
      <c r="I37" s="308" t="s">
        <v>603</v>
      </c>
      <c r="J37" s="125" t="s">
        <v>548</v>
      </c>
      <c r="K37" s="71" t="s">
        <v>61</v>
      </c>
      <c r="L37" s="367" t="s">
        <v>2991</v>
      </c>
      <c r="M37" s="367" t="s">
        <v>64</v>
      </c>
      <c r="N37" s="367" t="s">
        <v>346</v>
      </c>
      <c r="O37" s="367" t="s">
        <v>64</v>
      </c>
      <c r="P37" s="373">
        <f>102951+22203.03</f>
        <v>125154.03</v>
      </c>
      <c r="Q37" s="367" t="s">
        <v>64</v>
      </c>
      <c r="R37" s="376">
        <v>102951</v>
      </c>
      <c r="S37" s="367" t="s">
        <v>2992</v>
      </c>
    </row>
    <row r="38" spans="1:19" ht="30">
      <c r="A38" s="381"/>
      <c r="B38" s="402"/>
      <c r="C38" s="402"/>
      <c r="D38" s="368"/>
      <c r="E38" s="424"/>
      <c r="F38" s="368"/>
      <c r="G38" s="368"/>
      <c r="H38" s="368"/>
      <c r="I38" s="308" t="s">
        <v>809</v>
      </c>
      <c r="J38" s="308" t="s">
        <v>2993</v>
      </c>
      <c r="K38" s="171" t="s">
        <v>67</v>
      </c>
      <c r="L38" s="368"/>
      <c r="M38" s="368"/>
      <c r="N38" s="368"/>
      <c r="O38" s="368"/>
      <c r="P38" s="374"/>
      <c r="Q38" s="368"/>
      <c r="R38" s="377"/>
      <c r="S38" s="368"/>
    </row>
    <row r="39" spans="1:19" ht="75">
      <c r="A39" s="381"/>
      <c r="B39" s="402"/>
      <c r="C39" s="402"/>
      <c r="D39" s="368"/>
      <c r="E39" s="424"/>
      <c r="F39" s="368"/>
      <c r="G39" s="368"/>
      <c r="H39" s="368"/>
      <c r="I39" s="125" t="s">
        <v>2994</v>
      </c>
      <c r="J39" s="125" t="s">
        <v>376</v>
      </c>
      <c r="K39" s="125" t="s">
        <v>61</v>
      </c>
      <c r="L39" s="368"/>
      <c r="M39" s="368"/>
      <c r="N39" s="368"/>
      <c r="O39" s="368"/>
      <c r="P39" s="374"/>
      <c r="Q39" s="368"/>
      <c r="R39" s="377"/>
      <c r="S39" s="368"/>
    </row>
    <row r="40" spans="1:19" ht="45">
      <c r="A40" s="381"/>
      <c r="B40" s="402"/>
      <c r="C40" s="402"/>
      <c r="D40" s="368"/>
      <c r="E40" s="424"/>
      <c r="F40" s="368"/>
      <c r="G40" s="368"/>
      <c r="H40" s="368"/>
      <c r="I40" s="125" t="s">
        <v>2995</v>
      </c>
      <c r="J40" s="125" t="s">
        <v>1844</v>
      </c>
      <c r="K40" s="125" t="s">
        <v>61</v>
      </c>
      <c r="L40" s="368"/>
      <c r="M40" s="368"/>
      <c r="N40" s="368"/>
      <c r="O40" s="368"/>
      <c r="P40" s="374"/>
      <c r="Q40" s="368"/>
      <c r="R40" s="377"/>
      <c r="S40" s="368"/>
    </row>
    <row r="41" spans="1:19" ht="45">
      <c r="A41" s="381"/>
      <c r="B41" s="402"/>
      <c r="C41" s="402"/>
      <c r="D41" s="368"/>
      <c r="E41" s="424"/>
      <c r="F41" s="368"/>
      <c r="G41" s="368"/>
      <c r="H41" s="368"/>
      <c r="I41" s="125" t="s">
        <v>2996</v>
      </c>
      <c r="J41" s="318">
        <f>2000+2000</f>
        <v>4000</v>
      </c>
      <c r="K41" s="125" t="s">
        <v>2997</v>
      </c>
      <c r="L41" s="368"/>
      <c r="M41" s="368"/>
      <c r="N41" s="368"/>
      <c r="O41" s="368"/>
      <c r="P41" s="374"/>
      <c r="Q41" s="368"/>
      <c r="R41" s="377"/>
      <c r="S41" s="368"/>
    </row>
    <row r="42" spans="1:19" ht="120">
      <c r="A42" s="381"/>
      <c r="B42" s="402"/>
      <c r="C42" s="402"/>
      <c r="D42" s="368"/>
      <c r="E42" s="424"/>
      <c r="F42" s="368"/>
      <c r="G42" s="368"/>
      <c r="H42" s="368"/>
      <c r="I42" s="125" t="s">
        <v>2998</v>
      </c>
      <c r="J42" s="71">
        <f>2+41</f>
        <v>43</v>
      </c>
      <c r="K42" s="71" t="s">
        <v>61</v>
      </c>
      <c r="L42" s="368"/>
      <c r="M42" s="368"/>
      <c r="N42" s="368"/>
      <c r="O42" s="368"/>
      <c r="P42" s="374"/>
      <c r="Q42" s="368"/>
      <c r="R42" s="377"/>
      <c r="S42" s="368"/>
    </row>
    <row r="43" spans="1:19" ht="89.25" customHeight="1">
      <c r="A43" s="382"/>
      <c r="B43" s="388"/>
      <c r="C43" s="388"/>
      <c r="D43" s="369"/>
      <c r="E43" s="425"/>
      <c r="F43" s="369"/>
      <c r="G43" s="369"/>
      <c r="H43" s="369"/>
      <c r="I43" s="125" t="s">
        <v>2999</v>
      </c>
      <c r="J43" s="317">
        <f>500+500</f>
        <v>1000</v>
      </c>
      <c r="K43" s="171" t="s">
        <v>2997</v>
      </c>
      <c r="L43" s="369"/>
      <c r="M43" s="369"/>
      <c r="N43" s="369"/>
      <c r="O43" s="369"/>
      <c r="P43" s="375"/>
      <c r="Q43" s="369"/>
      <c r="R43" s="378"/>
      <c r="S43" s="369"/>
    </row>
    <row r="44" spans="1:19" ht="95.25" customHeight="1">
      <c r="A44" s="380">
        <v>12</v>
      </c>
      <c r="B44" s="367">
        <v>2</v>
      </c>
      <c r="C44" s="367">
        <v>1</v>
      </c>
      <c r="D44" s="367">
        <v>6</v>
      </c>
      <c r="E44" s="367" t="s">
        <v>3000</v>
      </c>
      <c r="F44" s="367" t="s">
        <v>3001</v>
      </c>
      <c r="G44" s="367" t="s">
        <v>3002</v>
      </c>
      <c r="H44" s="367" t="s">
        <v>3003</v>
      </c>
      <c r="I44" s="314" t="s">
        <v>60</v>
      </c>
      <c r="J44" s="125">
        <v>1</v>
      </c>
      <c r="K44" s="125" t="s">
        <v>61</v>
      </c>
      <c r="L44" s="367" t="s">
        <v>3004</v>
      </c>
      <c r="M44" s="367" t="s">
        <v>64</v>
      </c>
      <c r="N44" s="367" t="s">
        <v>346</v>
      </c>
      <c r="O44" s="370" t="s">
        <v>64</v>
      </c>
      <c r="P44" s="373">
        <f>55965+6346.5</f>
        <v>62311.5</v>
      </c>
      <c r="Q44" s="370" t="s">
        <v>64</v>
      </c>
      <c r="R44" s="376">
        <v>55965</v>
      </c>
      <c r="S44" s="367" t="s">
        <v>3005</v>
      </c>
    </row>
    <row r="45" spans="1:19" ht="95.25" customHeight="1">
      <c r="A45" s="381"/>
      <c r="B45" s="368"/>
      <c r="C45" s="368"/>
      <c r="D45" s="368"/>
      <c r="E45" s="368"/>
      <c r="F45" s="368"/>
      <c r="G45" s="368"/>
      <c r="H45" s="368"/>
      <c r="I45" s="319" t="s">
        <v>66</v>
      </c>
      <c r="J45" s="125">
        <v>50</v>
      </c>
      <c r="K45" s="125" t="s">
        <v>67</v>
      </c>
      <c r="L45" s="368"/>
      <c r="M45" s="368"/>
      <c r="N45" s="368"/>
      <c r="O45" s="371"/>
      <c r="P45" s="374"/>
      <c r="Q45" s="371"/>
      <c r="R45" s="377"/>
      <c r="S45" s="368"/>
    </row>
    <row r="46" spans="1:19" ht="95.25" customHeight="1">
      <c r="A46" s="381"/>
      <c r="B46" s="368"/>
      <c r="C46" s="368"/>
      <c r="D46" s="368"/>
      <c r="E46" s="368"/>
      <c r="F46" s="368"/>
      <c r="G46" s="368"/>
      <c r="H46" s="368"/>
      <c r="I46" s="314" t="s">
        <v>2979</v>
      </c>
      <c r="J46" s="125" t="s">
        <v>3006</v>
      </c>
      <c r="K46" s="125" t="s">
        <v>61</v>
      </c>
      <c r="L46" s="368"/>
      <c r="M46" s="368"/>
      <c r="N46" s="368"/>
      <c r="O46" s="371"/>
      <c r="P46" s="374"/>
      <c r="Q46" s="371"/>
      <c r="R46" s="377"/>
      <c r="S46" s="368"/>
    </row>
    <row r="47" spans="1:19" ht="30">
      <c r="A47" s="380">
        <v>13</v>
      </c>
      <c r="B47" s="367">
        <v>6</v>
      </c>
      <c r="C47" s="367">
        <v>1</v>
      </c>
      <c r="D47" s="367">
        <v>6</v>
      </c>
      <c r="E47" s="367" t="s">
        <v>3007</v>
      </c>
      <c r="F47" s="367" t="s">
        <v>3008</v>
      </c>
      <c r="G47" s="367" t="s">
        <v>3009</v>
      </c>
      <c r="H47" s="367" t="s">
        <v>324</v>
      </c>
      <c r="I47" s="314" t="s">
        <v>496</v>
      </c>
      <c r="J47" s="125">
        <v>1</v>
      </c>
      <c r="K47" s="125" t="s">
        <v>61</v>
      </c>
      <c r="L47" s="367" t="s">
        <v>3010</v>
      </c>
      <c r="M47" s="367" t="s">
        <v>64</v>
      </c>
      <c r="N47" s="367" t="s">
        <v>346</v>
      </c>
      <c r="O47" s="370" t="s">
        <v>64</v>
      </c>
      <c r="P47" s="373">
        <f>26445.5+2650.55</f>
        <v>29096.05</v>
      </c>
      <c r="Q47" s="370" t="s">
        <v>64</v>
      </c>
      <c r="R47" s="373">
        <v>26445.5</v>
      </c>
      <c r="S47" s="367" t="s">
        <v>78</v>
      </c>
    </row>
    <row r="48" spans="1:19" ht="30">
      <c r="A48" s="381"/>
      <c r="B48" s="368"/>
      <c r="C48" s="368"/>
      <c r="D48" s="368"/>
      <c r="E48" s="368"/>
      <c r="F48" s="368"/>
      <c r="G48" s="368"/>
      <c r="H48" s="368"/>
      <c r="I48" s="319" t="s">
        <v>551</v>
      </c>
      <c r="J48" s="125">
        <v>32</v>
      </c>
      <c r="K48" s="125" t="s">
        <v>67</v>
      </c>
      <c r="L48" s="368"/>
      <c r="M48" s="368"/>
      <c r="N48" s="368"/>
      <c r="O48" s="371"/>
      <c r="P48" s="374"/>
      <c r="Q48" s="371"/>
      <c r="R48" s="374"/>
      <c r="S48" s="368"/>
    </row>
    <row r="49" spans="1:19" ht="67.5" customHeight="1">
      <c r="A49" s="380">
        <v>14</v>
      </c>
      <c r="B49" s="367">
        <v>6</v>
      </c>
      <c r="C49" s="367">
        <v>3</v>
      </c>
      <c r="D49" s="367">
        <v>10</v>
      </c>
      <c r="E49" s="367" t="s">
        <v>3011</v>
      </c>
      <c r="F49" s="367" t="s">
        <v>3012</v>
      </c>
      <c r="G49" s="367" t="s">
        <v>3013</v>
      </c>
      <c r="H49" s="367" t="s">
        <v>3014</v>
      </c>
      <c r="I49" s="314" t="s">
        <v>3015</v>
      </c>
      <c r="J49" s="125">
        <v>1</v>
      </c>
      <c r="K49" s="125" t="s">
        <v>61</v>
      </c>
      <c r="L49" s="367" t="s">
        <v>3486</v>
      </c>
      <c r="M49" s="367" t="s">
        <v>64</v>
      </c>
      <c r="N49" s="367" t="s">
        <v>346</v>
      </c>
      <c r="O49" s="370" t="s">
        <v>64</v>
      </c>
      <c r="P49" s="373">
        <v>49225.84</v>
      </c>
      <c r="Q49" s="370" t="s">
        <v>64</v>
      </c>
      <c r="R49" s="373">
        <v>49225.84</v>
      </c>
      <c r="S49" s="367" t="s">
        <v>3016</v>
      </c>
    </row>
    <row r="50" spans="1:19" ht="67.5" customHeight="1">
      <c r="A50" s="381"/>
      <c r="B50" s="368"/>
      <c r="C50" s="368"/>
      <c r="D50" s="368"/>
      <c r="E50" s="368"/>
      <c r="F50" s="368"/>
      <c r="G50" s="368"/>
      <c r="H50" s="368"/>
      <c r="I50" s="125" t="s">
        <v>3017</v>
      </c>
      <c r="J50" s="125">
        <v>10</v>
      </c>
      <c r="K50" s="125" t="s">
        <v>3018</v>
      </c>
      <c r="L50" s="368"/>
      <c r="M50" s="368"/>
      <c r="N50" s="368"/>
      <c r="O50" s="371"/>
      <c r="P50" s="374"/>
      <c r="Q50" s="371"/>
      <c r="R50" s="374"/>
      <c r="S50" s="368"/>
    </row>
    <row r="51" spans="1:19" ht="67.5" customHeight="1">
      <c r="A51" s="381"/>
      <c r="B51" s="368"/>
      <c r="C51" s="368"/>
      <c r="D51" s="368"/>
      <c r="E51" s="368"/>
      <c r="F51" s="368"/>
      <c r="G51" s="368"/>
      <c r="H51" s="368"/>
      <c r="I51" s="319" t="s">
        <v>2979</v>
      </c>
      <c r="J51" s="125" t="s">
        <v>3019</v>
      </c>
      <c r="K51" s="125" t="s">
        <v>61</v>
      </c>
      <c r="L51" s="368"/>
      <c r="M51" s="368"/>
      <c r="N51" s="368"/>
      <c r="O51" s="371"/>
      <c r="P51" s="374"/>
      <c r="Q51" s="371"/>
      <c r="R51" s="374"/>
      <c r="S51" s="368"/>
    </row>
    <row r="52" spans="1:19" ht="67.5" customHeight="1">
      <c r="A52" s="381"/>
      <c r="B52" s="368"/>
      <c r="C52" s="368"/>
      <c r="D52" s="368"/>
      <c r="E52" s="368"/>
      <c r="F52" s="368"/>
      <c r="G52" s="368"/>
      <c r="H52" s="368"/>
      <c r="I52" s="125" t="s">
        <v>3020</v>
      </c>
      <c r="J52" s="125">
        <v>5</v>
      </c>
      <c r="K52" s="125" t="s">
        <v>61</v>
      </c>
      <c r="L52" s="368"/>
      <c r="M52" s="368"/>
      <c r="N52" s="368"/>
      <c r="O52" s="371"/>
      <c r="P52" s="374"/>
      <c r="Q52" s="371"/>
      <c r="R52" s="374"/>
      <c r="S52" s="368"/>
    </row>
    <row r="53" spans="1:19" ht="67.5" customHeight="1">
      <c r="A53" s="381"/>
      <c r="B53" s="368"/>
      <c r="C53" s="368"/>
      <c r="D53" s="368"/>
      <c r="E53" s="368"/>
      <c r="F53" s="368"/>
      <c r="G53" s="368"/>
      <c r="H53" s="368"/>
      <c r="I53" s="314" t="s">
        <v>3021</v>
      </c>
      <c r="J53" s="318">
        <v>20000</v>
      </c>
      <c r="K53" s="125" t="s">
        <v>67</v>
      </c>
      <c r="L53" s="368"/>
      <c r="M53" s="368"/>
      <c r="N53" s="368"/>
      <c r="O53" s="371"/>
      <c r="P53" s="374"/>
      <c r="Q53" s="371"/>
      <c r="R53" s="374"/>
      <c r="S53" s="368"/>
    </row>
    <row r="54" spans="1:19" ht="67.5" customHeight="1">
      <c r="A54" s="381"/>
      <c r="B54" s="368"/>
      <c r="C54" s="368"/>
      <c r="D54" s="368"/>
      <c r="E54" s="368"/>
      <c r="F54" s="368"/>
      <c r="G54" s="368"/>
      <c r="H54" s="368"/>
      <c r="I54" s="314" t="s">
        <v>2316</v>
      </c>
      <c r="J54" s="125">
        <v>1</v>
      </c>
      <c r="K54" s="125" t="s">
        <v>61</v>
      </c>
      <c r="L54" s="368"/>
      <c r="M54" s="368"/>
      <c r="N54" s="368"/>
      <c r="O54" s="371"/>
      <c r="P54" s="374"/>
      <c r="Q54" s="371"/>
      <c r="R54" s="374"/>
      <c r="S54" s="368"/>
    </row>
    <row r="55" spans="1:19" ht="67.5" customHeight="1">
      <c r="A55" s="382"/>
      <c r="B55" s="369"/>
      <c r="C55" s="369"/>
      <c r="D55" s="369"/>
      <c r="E55" s="369"/>
      <c r="F55" s="369"/>
      <c r="G55" s="369"/>
      <c r="H55" s="369"/>
      <c r="I55" s="314" t="s">
        <v>3022</v>
      </c>
      <c r="J55" s="125">
        <v>1605</v>
      </c>
      <c r="K55" s="125" t="s">
        <v>2997</v>
      </c>
      <c r="L55" s="369"/>
      <c r="M55" s="369"/>
      <c r="N55" s="369"/>
      <c r="O55" s="372"/>
      <c r="P55" s="375"/>
      <c r="Q55" s="372"/>
      <c r="R55" s="375"/>
      <c r="S55" s="369"/>
    </row>
    <row r="56" spans="1:19" ht="68.25" customHeight="1">
      <c r="A56" s="380">
        <v>15</v>
      </c>
      <c r="B56" s="367">
        <v>1</v>
      </c>
      <c r="C56" s="367">
        <v>1</v>
      </c>
      <c r="D56" s="367">
        <v>13</v>
      </c>
      <c r="E56" s="367" t="s">
        <v>3023</v>
      </c>
      <c r="F56" s="367" t="s">
        <v>115</v>
      </c>
      <c r="G56" s="367" t="s">
        <v>3024</v>
      </c>
      <c r="H56" s="367" t="s">
        <v>3025</v>
      </c>
      <c r="I56" s="314" t="s">
        <v>3026</v>
      </c>
      <c r="J56" s="125">
        <v>11</v>
      </c>
      <c r="K56" s="125" t="s">
        <v>61</v>
      </c>
      <c r="L56" s="367" t="s">
        <v>3027</v>
      </c>
      <c r="M56" s="367" t="s">
        <v>64</v>
      </c>
      <c r="N56" s="367" t="s">
        <v>346</v>
      </c>
      <c r="O56" s="370" t="s">
        <v>64</v>
      </c>
      <c r="P56" s="373">
        <f>4960.15+24015.75</f>
        <v>28975.9</v>
      </c>
      <c r="Q56" s="370" t="s">
        <v>64</v>
      </c>
      <c r="R56" s="376">
        <v>24015.75</v>
      </c>
      <c r="S56" s="367" t="s">
        <v>3028</v>
      </c>
    </row>
    <row r="57" spans="1:19" ht="68.25" customHeight="1">
      <c r="A57" s="381"/>
      <c r="B57" s="368"/>
      <c r="C57" s="368"/>
      <c r="D57" s="368"/>
      <c r="E57" s="368"/>
      <c r="F57" s="368"/>
      <c r="G57" s="368"/>
      <c r="H57" s="368"/>
      <c r="I57" s="319" t="s">
        <v>3029</v>
      </c>
      <c r="J57" s="125">
        <f>25*11</f>
        <v>275</v>
      </c>
      <c r="K57" s="125" t="s">
        <v>67</v>
      </c>
      <c r="L57" s="368"/>
      <c r="M57" s="368"/>
      <c r="N57" s="368"/>
      <c r="O57" s="371"/>
      <c r="P57" s="374"/>
      <c r="Q57" s="371"/>
      <c r="R57" s="377"/>
      <c r="S57" s="368"/>
    </row>
    <row r="58" spans="1:19" ht="69.75" customHeight="1">
      <c r="A58" s="380">
        <v>16</v>
      </c>
      <c r="B58" s="367">
        <v>2</v>
      </c>
      <c r="C58" s="367">
        <v>1</v>
      </c>
      <c r="D58" s="367">
        <v>13</v>
      </c>
      <c r="E58" s="367" t="s">
        <v>3030</v>
      </c>
      <c r="F58" s="367" t="s">
        <v>3031</v>
      </c>
      <c r="G58" s="367" t="s">
        <v>3032</v>
      </c>
      <c r="H58" s="367" t="s">
        <v>117</v>
      </c>
      <c r="I58" s="314" t="s">
        <v>118</v>
      </c>
      <c r="J58" s="125">
        <v>1</v>
      </c>
      <c r="K58" s="125" t="s">
        <v>61</v>
      </c>
      <c r="L58" s="367" t="s">
        <v>3033</v>
      </c>
      <c r="M58" s="367" t="s">
        <v>64</v>
      </c>
      <c r="N58" s="367" t="s">
        <v>346</v>
      </c>
      <c r="O58" s="370" t="s">
        <v>64</v>
      </c>
      <c r="P58" s="426">
        <f>3200+18450</f>
        <v>21650</v>
      </c>
      <c r="Q58" s="370" t="s">
        <v>64</v>
      </c>
      <c r="R58" s="376">
        <v>18450</v>
      </c>
      <c r="S58" s="367" t="s">
        <v>3034</v>
      </c>
    </row>
    <row r="59" spans="1:19" ht="69.75" customHeight="1">
      <c r="A59" s="381"/>
      <c r="B59" s="368"/>
      <c r="C59" s="368"/>
      <c r="D59" s="368"/>
      <c r="E59" s="368"/>
      <c r="F59" s="368"/>
      <c r="G59" s="368"/>
      <c r="H59" s="368"/>
      <c r="I59" s="319" t="s">
        <v>121</v>
      </c>
      <c r="J59" s="125">
        <v>25</v>
      </c>
      <c r="K59" s="125" t="s">
        <v>67</v>
      </c>
      <c r="L59" s="368"/>
      <c r="M59" s="368"/>
      <c r="N59" s="368"/>
      <c r="O59" s="371"/>
      <c r="P59" s="427"/>
      <c r="Q59" s="371"/>
      <c r="R59" s="377"/>
      <c r="S59" s="368"/>
    </row>
    <row r="60" spans="1:19">
      <c r="A60" s="380">
        <v>17</v>
      </c>
      <c r="B60" s="367">
        <v>6</v>
      </c>
      <c r="C60" s="367">
        <v>1.3</v>
      </c>
      <c r="D60" s="367">
        <v>13</v>
      </c>
      <c r="E60" s="367" t="s">
        <v>3035</v>
      </c>
      <c r="F60" s="367" t="s">
        <v>3036</v>
      </c>
      <c r="G60" s="367" t="s">
        <v>3037</v>
      </c>
      <c r="H60" s="367" t="s">
        <v>3038</v>
      </c>
      <c r="I60" s="314" t="s">
        <v>2266</v>
      </c>
      <c r="J60" s="125">
        <v>1</v>
      </c>
      <c r="K60" s="125" t="s">
        <v>61</v>
      </c>
      <c r="L60" s="367" t="s">
        <v>3039</v>
      </c>
      <c r="M60" s="367" t="s">
        <v>64</v>
      </c>
      <c r="N60" s="367" t="s">
        <v>346</v>
      </c>
      <c r="O60" s="370" t="s">
        <v>64</v>
      </c>
      <c r="P60" s="373">
        <f>7005.2+68250</f>
        <v>75255.199999999997</v>
      </c>
      <c r="Q60" s="370" t="s">
        <v>64</v>
      </c>
      <c r="R60" s="376">
        <v>68250</v>
      </c>
      <c r="S60" s="367" t="s">
        <v>3040</v>
      </c>
    </row>
    <row r="61" spans="1:19" ht="30">
      <c r="A61" s="381"/>
      <c r="B61" s="368"/>
      <c r="C61" s="368"/>
      <c r="D61" s="368"/>
      <c r="E61" s="368"/>
      <c r="F61" s="368"/>
      <c r="G61" s="368"/>
      <c r="H61" s="368"/>
      <c r="I61" s="319" t="s">
        <v>3041</v>
      </c>
      <c r="J61" s="125">
        <v>100</v>
      </c>
      <c r="K61" s="125" t="s">
        <v>67</v>
      </c>
      <c r="L61" s="368"/>
      <c r="M61" s="368"/>
      <c r="N61" s="368"/>
      <c r="O61" s="371"/>
      <c r="P61" s="374"/>
      <c r="Q61" s="371"/>
      <c r="R61" s="377"/>
      <c r="S61" s="368"/>
    </row>
    <row r="62" spans="1:19" ht="75">
      <c r="A62" s="381"/>
      <c r="B62" s="368"/>
      <c r="C62" s="368"/>
      <c r="D62" s="368"/>
      <c r="E62" s="368"/>
      <c r="F62" s="368"/>
      <c r="G62" s="368"/>
      <c r="H62" s="368"/>
      <c r="I62" s="125" t="s">
        <v>2994</v>
      </c>
      <c r="J62" s="125" t="s">
        <v>3042</v>
      </c>
      <c r="K62" s="125" t="s">
        <v>61</v>
      </c>
      <c r="L62" s="368"/>
      <c r="M62" s="368"/>
      <c r="N62" s="368"/>
      <c r="O62" s="371"/>
      <c r="P62" s="374"/>
      <c r="Q62" s="371"/>
      <c r="R62" s="377"/>
      <c r="S62" s="368"/>
    </row>
    <row r="63" spans="1:19">
      <c r="A63" s="381"/>
      <c r="B63" s="368"/>
      <c r="C63" s="368"/>
      <c r="D63" s="368"/>
      <c r="E63" s="368"/>
      <c r="F63" s="368"/>
      <c r="G63" s="368"/>
      <c r="H63" s="368"/>
      <c r="I63" s="319" t="s">
        <v>90</v>
      </c>
      <c r="J63" s="125">
        <f>2+1</f>
        <v>3</v>
      </c>
      <c r="K63" s="125" t="s">
        <v>61</v>
      </c>
      <c r="L63" s="368"/>
      <c r="M63" s="368"/>
      <c r="N63" s="368"/>
      <c r="O63" s="371"/>
      <c r="P63" s="374"/>
      <c r="Q63" s="371"/>
      <c r="R63" s="377"/>
      <c r="S63" s="368"/>
    </row>
    <row r="64" spans="1:19" ht="30">
      <c r="A64" s="381"/>
      <c r="B64" s="368"/>
      <c r="C64" s="368"/>
      <c r="D64" s="368"/>
      <c r="E64" s="368"/>
      <c r="F64" s="368"/>
      <c r="G64" s="368"/>
      <c r="H64" s="368"/>
      <c r="I64" s="314" t="s">
        <v>2986</v>
      </c>
      <c r="J64" s="318">
        <f>8000+24000</f>
        <v>32000</v>
      </c>
      <c r="K64" s="125" t="s">
        <v>67</v>
      </c>
      <c r="L64" s="368"/>
      <c r="M64" s="368"/>
      <c r="N64" s="368"/>
      <c r="O64" s="371"/>
      <c r="P64" s="374"/>
      <c r="Q64" s="371"/>
      <c r="R64" s="377"/>
      <c r="S64" s="368"/>
    </row>
    <row r="65" spans="1:19">
      <c r="A65" s="381"/>
      <c r="B65" s="368"/>
      <c r="C65" s="368"/>
      <c r="D65" s="368"/>
      <c r="E65" s="368"/>
      <c r="F65" s="368"/>
      <c r="G65" s="368"/>
      <c r="H65" s="368"/>
      <c r="I65" s="71" t="s">
        <v>3043</v>
      </c>
      <c r="J65" s="125">
        <v>2</v>
      </c>
      <c r="K65" s="125" t="s">
        <v>61</v>
      </c>
      <c r="L65" s="368"/>
      <c r="M65" s="368"/>
      <c r="N65" s="368"/>
      <c r="O65" s="371"/>
      <c r="P65" s="374"/>
      <c r="Q65" s="371"/>
      <c r="R65" s="377"/>
      <c r="S65" s="368"/>
    </row>
    <row r="66" spans="1:19" ht="30">
      <c r="A66" s="381"/>
      <c r="B66" s="368"/>
      <c r="C66" s="368"/>
      <c r="D66" s="368"/>
      <c r="E66" s="368"/>
      <c r="F66" s="368"/>
      <c r="G66" s="368"/>
      <c r="H66" s="368"/>
      <c r="I66" s="319" t="s">
        <v>3044</v>
      </c>
      <c r="J66" s="307">
        <v>100</v>
      </c>
      <c r="K66" s="307" t="s">
        <v>61</v>
      </c>
      <c r="L66" s="368"/>
      <c r="M66" s="368"/>
      <c r="N66" s="368"/>
      <c r="O66" s="371"/>
      <c r="P66" s="374"/>
      <c r="Q66" s="371"/>
      <c r="R66" s="377"/>
      <c r="S66" s="368"/>
    </row>
    <row r="67" spans="1:19" ht="30">
      <c r="A67" s="382"/>
      <c r="B67" s="369"/>
      <c r="C67" s="369"/>
      <c r="D67" s="369"/>
      <c r="E67" s="369"/>
      <c r="F67" s="369"/>
      <c r="G67" s="369"/>
      <c r="H67" s="369"/>
      <c r="I67" s="314" t="s">
        <v>3045</v>
      </c>
      <c r="J67" s="317">
        <v>30000</v>
      </c>
      <c r="K67" s="71" t="s">
        <v>67</v>
      </c>
      <c r="L67" s="369"/>
      <c r="M67" s="369"/>
      <c r="N67" s="369"/>
      <c r="O67" s="372"/>
      <c r="P67" s="375"/>
      <c r="Q67" s="372"/>
      <c r="R67" s="378"/>
      <c r="S67" s="369"/>
    </row>
    <row r="68" spans="1:19" ht="84.75" customHeight="1">
      <c r="A68" s="380">
        <v>18</v>
      </c>
      <c r="B68" s="367">
        <v>1</v>
      </c>
      <c r="C68" s="367">
        <v>1</v>
      </c>
      <c r="D68" s="367">
        <v>6</v>
      </c>
      <c r="E68" s="367" t="s">
        <v>3168</v>
      </c>
      <c r="F68" s="367" t="s">
        <v>3169</v>
      </c>
      <c r="G68" s="367" t="s">
        <v>3002</v>
      </c>
      <c r="H68" s="367" t="s">
        <v>3003</v>
      </c>
      <c r="I68" s="125" t="s">
        <v>60</v>
      </c>
      <c r="J68" s="125">
        <v>1</v>
      </c>
      <c r="K68" s="125" t="s">
        <v>61</v>
      </c>
      <c r="L68" s="367" t="s">
        <v>3170</v>
      </c>
      <c r="M68" s="367" t="s">
        <v>64</v>
      </c>
      <c r="N68" s="367" t="s">
        <v>346</v>
      </c>
      <c r="O68" s="370" t="s">
        <v>64</v>
      </c>
      <c r="P68" s="373">
        <f>6080+33580.08</f>
        <v>39660.080000000002</v>
      </c>
      <c r="Q68" s="370" t="s">
        <v>64</v>
      </c>
      <c r="R68" s="376">
        <v>6080</v>
      </c>
      <c r="S68" s="379" t="s">
        <v>2977</v>
      </c>
    </row>
    <row r="69" spans="1:19" ht="84.75" customHeight="1">
      <c r="A69" s="381"/>
      <c r="B69" s="368"/>
      <c r="C69" s="368"/>
      <c r="D69" s="368"/>
      <c r="E69" s="368"/>
      <c r="F69" s="368"/>
      <c r="G69" s="368"/>
      <c r="H69" s="368"/>
      <c r="I69" s="125" t="s">
        <v>66</v>
      </c>
      <c r="J69" s="125">
        <v>50</v>
      </c>
      <c r="K69" s="125" t="s">
        <v>67</v>
      </c>
      <c r="L69" s="368"/>
      <c r="M69" s="368"/>
      <c r="N69" s="368"/>
      <c r="O69" s="371"/>
      <c r="P69" s="374"/>
      <c r="Q69" s="371"/>
      <c r="R69" s="377"/>
      <c r="S69" s="379"/>
    </row>
    <row r="70" spans="1:19" ht="84.75" customHeight="1">
      <c r="A70" s="382"/>
      <c r="B70" s="369"/>
      <c r="C70" s="369"/>
      <c r="D70" s="369"/>
      <c r="E70" s="369"/>
      <c r="F70" s="369"/>
      <c r="G70" s="369"/>
      <c r="H70" s="369"/>
      <c r="I70" s="125" t="s">
        <v>2979</v>
      </c>
      <c r="J70" s="125" t="s">
        <v>69</v>
      </c>
      <c r="K70" s="125" t="s">
        <v>61</v>
      </c>
      <c r="L70" s="369"/>
      <c r="M70" s="369"/>
      <c r="N70" s="369"/>
      <c r="O70" s="372"/>
      <c r="P70" s="375"/>
      <c r="Q70" s="372"/>
      <c r="R70" s="378"/>
      <c r="S70" s="379"/>
    </row>
    <row r="71" spans="1:19">
      <c r="A71" s="440">
        <v>19</v>
      </c>
      <c r="B71" s="428">
        <v>6</v>
      </c>
      <c r="C71" s="428">
        <v>1</v>
      </c>
      <c r="D71" s="428">
        <v>6</v>
      </c>
      <c r="E71" s="437" t="s">
        <v>3567</v>
      </c>
      <c r="F71" s="437" t="s">
        <v>3568</v>
      </c>
      <c r="G71" s="437" t="s">
        <v>3569</v>
      </c>
      <c r="H71" s="428" t="s">
        <v>3570</v>
      </c>
      <c r="I71" s="4" t="s">
        <v>603</v>
      </c>
      <c r="J71" s="4">
        <v>1</v>
      </c>
      <c r="K71" s="4" t="s">
        <v>61</v>
      </c>
      <c r="L71" s="437" t="s">
        <v>3571</v>
      </c>
      <c r="M71" s="428" t="s">
        <v>64</v>
      </c>
      <c r="N71" s="428" t="s">
        <v>346</v>
      </c>
      <c r="O71" s="428" t="s">
        <v>64</v>
      </c>
      <c r="P71" s="431">
        <f>56005+9860</f>
        <v>65865</v>
      </c>
      <c r="Q71" s="428" t="s">
        <v>64</v>
      </c>
      <c r="R71" s="434">
        <v>56005</v>
      </c>
      <c r="S71" s="437" t="s">
        <v>3572</v>
      </c>
    </row>
    <row r="72" spans="1:19" ht="30">
      <c r="A72" s="441"/>
      <c r="B72" s="429"/>
      <c r="C72" s="429"/>
      <c r="D72" s="429"/>
      <c r="E72" s="438"/>
      <c r="F72" s="438"/>
      <c r="G72" s="438"/>
      <c r="H72" s="429"/>
      <c r="I72" s="320" t="s">
        <v>809</v>
      </c>
      <c r="J72" s="4">
        <v>30</v>
      </c>
      <c r="K72" s="4" t="s">
        <v>67</v>
      </c>
      <c r="L72" s="438"/>
      <c r="M72" s="429"/>
      <c r="N72" s="429"/>
      <c r="O72" s="429"/>
      <c r="P72" s="432"/>
      <c r="Q72" s="429"/>
      <c r="R72" s="435"/>
      <c r="S72" s="438"/>
    </row>
    <row r="73" spans="1:19" ht="82.5" customHeight="1">
      <c r="A73" s="442"/>
      <c r="B73" s="430"/>
      <c r="C73" s="430"/>
      <c r="D73" s="430"/>
      <c r="E73" s="439"/>
      <c r="F73" s="439"/>
      <c r="G73" s="439"/>
      <c r="H73" s="430"/>
      <c r="I73" s="320" t="s">
        <v>2979</v>
      </c>
      <c r="J73" s="4" t="s">
        <v>2078</v>
      </c>
      <c r="K73" s="4" t="s">
        <v>61</v>
      </c>
      <c r="L73" s="439"/>
      <c r="M73" s="430"/>
      <c r="N73" s="430"/>
      <c r="O73" s="430"/>
      <c r="P73" s="433"/>
      <c r="Q73" s="430"/>
      <c r="R73" s="436"/>
      <c r="S73" s="439"/>
    </row>
    <row r="74" spans="1:19" ht="408.75" customHeight="1">
      <c r="A74" s="4">
        <v>20</v>
      </c>
      <c r="B74" s="4">
        <v>3</v>
      </c>
      <c r="C74" s="4">
        <v>1.3</v>
      </c>
      <c r="D74" s="4">
        <v>13</v>
      </c>
      <c r="E74" s="320" t="s">
        <v>3581</v>
      </c>
      <c r="F74" s="320" t="s">
        <v>3582</v>
      </c>
      <c r="G74" s="125" t="s">
        <v>3583</v>
      </c>
      <c r="H74" s="320" t="s">
        <v>83</v>
      </c>
      <c r="I74" s="320" t="s">
        <v>84</v>
      </c>
      <c r="J74" s="4">
        <f>15+15+4</f>
        <v>34</v>
      </c>
      <c r="K74" s="4" t="s">
        <v>61</v>
      </c>
      <c r="L74" s="320" t="s">
        <v>3584</v>
      </c>
      <c r="M74" s="4" t="s">
        <v>64</v>
      </c>
      <c r="N74" s="4" t="s">
        <v>346</v>
      </c>
      <c r="O74" s="4" t="s">
        <v>64</v>
      </c>
      <c r="P74" s="321">
        <f>56100+0</f>
        <v>56100</v>
      </c>
      <c r="Q74" s="4" t="s">
        <v>64</v>
      </c>
      <c r="R74" s="358">
        <v>56100</v>
      </c>
      <c r="S74" s="320" t="s">
        <v>86</v>
      </c>
    </row>
    <row r="75" spans="1:19" ht="10.5" customHeight="1"/>
    <row r="76" spans="1:19" ht="15.75">
      <c r="G76" s="21"/>
      <c r="O76" s="383"/>
      <c r="P76" s="386" t="s">
        <v>122</v>
      </c>
      <c r="Q76" s="386"/>
      <c r="R76" s="386"/>
    </row>
    <row r="77" spans="1:19">
      <c r="G77" s="22"/>
      <c r="O77" s="384"/>
      <c r="P77" s="386" t="s">
        <v>123</v>
      </c>
      <c r="Q77" s="386" t="s">
        <v>1</v>
      </c>
      <c r="R77" s="386"/>
    </row>
    <row r="78" spans="1:19">
      <c r="G78" s="22"/>
      <c r="O78" s="385"/>
      <c r="P78" s="386"/>
      <c r="Q78" s="23">
        <v>2022</v>
      </c>
      <c r="R78" s="23">
        <v>2023</v>
      </c>
    </row>
    <row r="79" spans="1:19">
      <c r="O79" s="162" t="s">
        <v>3472</v>
      </c>
      <c r="P79" s="4">
        <v>20</v>
      </c>
      <c r="Q79" s="25">
        <f>Q6+Q10+Q12+Q13+Q14+Q19+Q26</f>
        <v>292416.5</v>
      </c>
      <c r="R79" s="163">
        <f>R74+R71+R68+R60+R58+R56+R49+R47+R44+R37+R35+R32+R28</f>
        <v>661967.04999999993</v>
      </c>
    </row>
  </sheetData>
  <mergeCells count="298">
    <mergeCell ref="M71:M73"/>
    <mergeCell ref="N71:N73"/>
    <mergeCell ref="O71:O73"/>
    <mergeCell ref="P71:P73"/>
    <mergeCell ref="Q71:Q73"/>
    <mergeCell ref="R71:R73"/>
    <mergeCell ref="S71:S73"/>
    <mergeCell ref="A71:A73"/>
    <mergeCell ref="B71:B73"/>
    <mergeCell ref="C71:C73"/>
    <mergeCell ref="D71:D73"/>
    <mergeCell ref="E71:E73"/>
    <mergeCell ref="F71:F73"/>
    <mergeCell ref="G71:G73"/>
    <mergeCell ref="H71:H73"/>
    <mergeCell ref="L71:L73"/>
    <mergeCell ref="N58:N59"/>
    <mergeCell ref="O58:O59"/>
    <mergeCell ref="P58:P59"/>
    <mergeCell ref="Q58:Q59"/>
    <mergeCell ref="R58:R59"/>
    <mergeCell ref="S58:S59"/>
    <mergeCell ref="A60:A67"/>
    <mergeCell ref="B60:B67"/>
    <mergeCell ref="C60:C67"/>
    <mergeCell ref="D60:D67"/>
    <mergeCell ref="E60:E67"/>
    <mergeCell ref="F60:F67"/>
    <mergeCell ref="G60:G67"/>
    <mergeCell ref="H60:H67"/>
    <mergeCell ref="L60:L67"/>
    <mergeCell ref="M60:M67"/>
    <mergeCell ref="N60:N67"/>
    <mergeCell ref="O60:O67"/>
    <mergeCell ref="P60:P67"/>
    <mergeCell ref="Q60:Q67"/>
    <mergeCell ref="R60:R67"/>
    <mergeCell ref="S60:S67"/>
    <mergeCell ref="A58:A59"/>
    <mergeCell ref="B58:B59"/>
    <mergeCell ref="C58:C59"/>
    <mergeCell ref="D58:D59"/>
    <mergeCell ref="E58:E59"/>
    <mergeCell ref="F58:F59"/>
    <mergeCell ref="G58:G59"/>
    <mergeCell ref="H58:H59"/>
    <mergeCell ref="L58:L59"/>
    <mergeCell ref="M49:M55"/>
    <mergeCell ref="C49:C55"/>
    <mergeCell ref="D49:D55"/>
    <mergeCell ref="E49:E55"/>
    <mergeCell ref="F49:F55"/>
    <mergeCell ref="G49:G55"/>
    <mergeCell ref="H49:H55"/>
    <mergeCell ref="L49:L55"/>
    <mergeCell ref="M58:M59"/>
    <mergeCell ref="N49:N55"/>
    <mergeCell ref="O49:O55"/>
    <mergeCell ref="P49:P55"/>
    <mergeCell ref="Q49:Q55"/>
    <mergeCell ref="R49:R55"/>
    <mergeCell ref="S49:S55"/>
    <mergeCell ref="A56:A57"/>
    <mergeCell ref="B56:B57"/>
    <mergeCell ref="C56:C57"/>
    <mergeCell ref="D56:D57"/>
    <mergeCell ref="E56:E57"/>
    <mergeCell ref="F56:F57"/>
    <mergeCell ref="G56:G57"/>
    <mergeCell ref="H56:H57"/>
    <mergeCell ref="L56:L57"/>
    <mergeCell ref="M56:M57"/>
    <mergeCell ref="N56:N57"/>
    <mergeCell ref="O56:O57"/>
    <mergeCell ref="P56:P57"/>
    <mergeCell ref="Q56:Q57"/>
    <mergeCell ref="R56:R57"/>
    <mergeCell ref="S56:S57"/>
    <mergeCell ref="A49:A55"/>
    <mergeCell ref="B49:B55"/>
    <mergeCell ref="M47:M48"/>
    <mergeCell ref="N47:N48"/>
    <mergeCell ref="O47:O48"/>
    <mergeCell ref="P47:P48"/>
    <mergeCell ref="Q47:Q48"/>
    <mergeCell ref="R47:R48"/>
    <mergeCell ref="S47:S48"/>
    <mergeCell ref="A44:A46"/>
    <mergeCell ref="B44:B46"/>
    <mergeCell ref="C44:C46"/>
    <mergeCell ref="D44:D46"/>
    <mergeCell ref="E44:E46"/>
    <mergeCell ref="F44:F46"/>
    <mergeCell ref="A47:A48"/>
    <mergeCell ref="B47:B48"/>
    <mergeCell ref="C47:C48"/>
    <mergeCell ref="D47:D48"/>
    <mergeCell ref="E47:E48"/>
    <mergeCell ref="F47:F48"/>
    <mergeCell ref="G47:G48"/>
    <mergeCell ref="H47:H48"/>
    <mergeCell ref="L47:L48"/>
    <mergeCell ref="G44:G46"/>
    <mergeCell ref="H44:H46"/>
    <mergeCell ref="L44:L46"/>
    <mergeCell ref="S35:S36"/>
    <mergeCell ref="A37:A43"/>
    <mergeCell ref="B37:B43"/>
    <mergeCell ref="C37:C43"/>
    <mergeCell ref="D37:D43"/>
    <mergeCell ref="E37:E43"/>
    <mergeCell ref="F37:F43"/>
    <mergeCell ref="G37:G43"/>
    <mergeCell ref="H37:H43"/>
    <mergeCell ref="L37:L43"/>
    <mergeCell ref="M37:M43"/>
    <mergeCell ref="N37:N43"/>
    <mergeCell ref="O37:O43"/>
    <mergeCell ref="P37:P43"/>
    <mergeCell ref="Q37:Q43"/>
    <mergeCell ref="R37:R43"/>
    <mergeCell ref="S37:S43"/>
    <mergeCell ref="R44:R46"/>
    <mergeCell ref="S44:S46"/>
    <mergeCell ref="S28:S31"/>
    <mergeCell ref="A32:A34"/>
    <mergeCell ref="B32:B34"/>
    <mergeCell ref="C32:C34"/>
    <mergeCell ref="D32:D34"/>
    <mergeCell ref="E32:E34"/>
    <mergeCell ref="F32:F34"/>
    <mergeCell ref="G32:G34"/>
    <mergeCell ref="H32:H34"/>
    <mergeCell ref="L32:L34"/>
    <mergeCell ref="M32:M34"/>
    <mergeCell ref="N32:N34"/>
    <mergeCell ref="O32:O34"/>
    <mergeCell ref="P32:P34"/>
    <mergeCell ref="Q32:Q34"/>
    <mergeCell ref="R32:R34"/>
    <mergeCell ref="S32:S34"/>
    <mergeCell ref="J28:J30"/>
    <mergeCell ref="K28:K30"/>
    <mergeCell ref="L28:L31"/>
    <mergeCell ref="M28:M31"/>
    <mergeCell ref="N28:N31"/>
    <mergeCell ref="O28:O31"/>
    <mergeCell ref="A28:A31"/>
    <mergeCell ref="A1:I1"/>
    <mergeCell ref="A6:A9"/>
    <mergeCell ref="B6:B9"/>
    <mergeCell ref="C6:C9"/>
    <mergeCell ref="D6:D9"/>
    <mergeCell ref="E6:E9"/>
    <mergeCell ref="F6:F9"/>
    <mergeCell ref="A10:A11"/>
    <mergeCell ref="B10:B11"/>
    <mergeCell ref="C10:C11"/>
    <mergeCell ref="D10:D11"/>
    <mergeCell ref="E10:E11"/>
    <mergeCell ref="F10:F11"/>
    <mergeCell ref="L2:S2"/>
    <mergeCell ref="A3:A4"/>
    <mergeCell ref="B3:B4"/>
    <mergeCell ref="C3:C4"/>
    <mergeCell ref="D3:D4"/>
    <mergeCell ref="E3:E4"/>
    <mergeCell ref="F3:F4"/>
    <mergeCell ref="G3:G4"/>
    <mergeCell ref="S3:S4"/>
    <mergeCell ref="H3:H4"/>
    <mergeCell ref="I3:K3"/>
    <mergeCell ref="L3:L4"/>
    <mergeCell ref="M3:N3"/>
    <mergeCell ref="O3:P3"/>
    <mergeCell ref="Q3:R3"/>
    <mergeCell ref="G14:G18"/>
    <mergeCell ref="Q6:Q9"/>
    <mergeCell ref="R6:R9"/>
    <mergeCell ref="R10:R11"/>
    <mergeCell ref="S10:S11"/>
    <mergeCell ref="G10:G11"/>
    <mergeCell ref="H10:H11"/>
    <mergeCell ref="G6:G9"/>
    <mergeCell ref="H6:H9"/>
    <mergeCell ref="L6:L9"/>
    <mergeCell ref="S6:S9"/>
    <mergeCell ref="M6:M9"/>
    <mergeCell ref="N6:N9"/>
    <mergeCell ref="O6:O9"/>
    <mergeCell ref="P6:P9"/>
    <mergeCell ref="L10:L11"/>
    <mergeCell ref="M10:M11"/>
    <mergeCell ref="N10:N11"/>
    <mergeCell ref="O10:O11"/>
    <mergeCell ref="P10:P11"/>
    <mergeCell ref="Q10:Q11"/>
    <mergeCell ref="O14:O18"/>
    <mergeCell ref="P14:P18"/>
    <mergeCell ref="Q14:Q18"/>
    <mergeCell ref="S26:S27"/>
    <mergeCell ref="H14:H18"/>
    <mergeCell ref="L14:L18"/>
    <mergeCell ref="M14:M18"/>
    <mergeCell ref="N14:N18"/>
    <mergeCell ref="R14:R18"/>
    <mergeCell ref="S14:S18"/>
    <mergeCell ref="I15:I17"/>
    <mergeCell ref="J15:J17"/>
    <mergeCell ref="K15:K17"/>
    <mergeCell ref="G19:G25"/>
    <mergeCell ref="H19:H25"/>
    <mergeCell ref="L19:L25"/>
    <mergeCell ref="S19:S25"/>
    <mergeCell ref="M19:M25"/>
    <mergeCell ref="N19:N25"/>
    <mergeCell ref="O19:O25"/>
    <mergeCell ref="P19:P25"/>
    <mergeCell ref="Q19:Q25"/>
    <mergeCell ref="R19:R25"/>
    <mergeCell ref="A14:A18"/>
    <mergeCell ref="B14:B18"/>
    <mergeCell ref="C14:C18"/>
    <mergeCell ref="A26:A27"/>
    <mergeCell ref="B26:B27"/>
    <mergeCell ref="C26:C27"/>
    <mergeCell ref="D26:D27"/>
    <mergeCell ref="E26:E27"/>
    <mergeCell ref="F26:F27"/>
    <mergeCell ref="B19:B25"/>
    <mergeCell ref="C19:C25"/>
    <mergeCell ref="D19:D25"/>
    <mergeCell ref="E19:E25"/>
    <mergeCell ref="F19:F25"/>
    <mergeCell ref="F14:F18"/>
    <mergeCell ref="D14:D18"/>
    <mergeCell ref="E14:E18"/>
    <mergeCell ref="A19:A25"/>
    <mergeCell ref="G26:G27"/>
    <mergeCell ref="H26:H27"/>
    <mergeCell ref="R26:R27"/>
    <mergeCell ref="A35:A36"/>
    <mergeCell ref="B35:B36"/>
    <mergeCell ref="C35:C36"/>
    <mergeCell ref="D35:D36"/>
    <mergeCell ref="E35:E36"/>
    <mergeCell ref="F35:F36"/>
    <mergeCell ref="G35:G36"/>
    <mergeCell ref="H35:H36"/>
    <mergeCell ref="L35:L36"/>
    <mergeCell ref="B28:B31"/>
    <mergeCell ref="C28:C31"/>
    <mergeCell ref="D28:D31"/>
    <mergeCell ref="E28:E31"/>
    <mergeCell ref="F28:F31"/>
    <mergeCell ref="G28:G31"/>
    <mergeCell ref="H28:H31"/>
    <mergeCell ref="I28:I30"/>
    <mergeCell ref="O76:O78"/>
    <mergeCell ref="P76:R76"/>
    <mergeCell ref="P77:P78"/>
    <mergeCell ref="Q77:R77"/>
    <mergeCell ref="L26:L27"/>
    <mergeCell ref="M26:M27"/>
    <mergeCell ref="N26:N27"/>
    <mergeCell ref="O26:O27"/>
    <mergeCell ref="P26:P27"/>
    <mergeCell ref="Q26:Q27"/>
    <mergeCell ref="M35:M36"/>
    <mergeCell ref="N35:N36"/>
    <mergeCell ref="O35:O36"/>
    <mergeCell ref="P35:P36"/>
    <mergeCell ref="P28:P31"/>
    <mergeCell ref="Q28:Q31"/>
    <mergeCell ref="R28:R31"/>
    <mergeCell ref="Q35:Q36"/>
    <mergeCell ref="R35:R36"/>
    <mergeCell ref="M44:M46"/>
    <mergeCell ref="N44:N46"/>
    <mergeCell ref="O44:O46"/>
    <mergeCell ref="P44:P46"/>
    <mergeCell ref="Q44:Q46"/>
    <mergeCell ref="M68:M70"/>
    <mergeCell ref="N68:N70"/>
    <mergeCell ref="O68:O70"/>
    <mergeCell ref="P68:P70"/>
    <mergeCell ref="Q68:Q70"/>
    <mergeCell ref="R68:R70"/>
    <mergeCell ref="S68:S70"/>
    <mergeCell ref="A68:A70"/>
    <mergeCell ref="B68:B70"/>
    <mergeCell ref="C68:C70"/>
    <mergeCell ref="D68:D70"/>
    <mergeCell ref="E68:E70"/>
    <mergeCell ref="F68:F70"/>
    <mergeCell ref="G68:G70"/>
    <mergeCell ref="H68:H70"/>
    <mergeCell ref="L68:L70"/>
  </mergeCells>
  <pageMargins left="0.70866141732283472" right="0.70866141732283472" top="0.74803149606299213" bottom="0.74803149606299213" header="0.31496062992125984" footer="0.31496062992125984"/>
  <pageSetup paperSize="9" scale="35" orientation="landscape"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6"/>
  <sheetViews>
    <sheetView zoomScale="70" zoomScaleNormal="70" workbookViewId="0">
      <selection activeCell="F9" sqref="F9"/>
    </sheetView>
  </sheetViews>
  <sheetFormatPr defaultColWidth="9.140625" defaultRowHeight="12.75"/>
  <cols>
    <col min="1" max="1" width="3.5703125" style="43" customWidth="1"/>
    <col min="2" max="2" width="8.28515625" style="28" customWidth="1"/>
    <col min="3" max="3" width="7.5703125" style="28" customWidth="1"/>
    <col min="4" max="4" width="10.7109375" style="28" customWidth="1"/>
    <col min="5" max="5" width="30" style="28" customWidth="1"/>
    <col min="6" max="6" width="50.85546875" style="28" customWidth="1"/>
    <col min="7" max="7" width="45.5703125" style="28" customWidth="1"/>
    <col min="8" max="8" width="12.85546875" style="31" customWidth="1"/>
    <col min="9" max="9" width="12" style="28" customWidth="1"/>
    <col min="10" max="10" width="7.5703125" style="28" customWidth="1"/>
    <col min="11" max="11" width="7.85546875" style="28" customWidth="1"/>
    <col min="12" max="12" width="29.5703125" style="28" customWidth="1"/>
    <col min="13" max="13" width="10.140625" style="28" customWidth="1"/>
    <col min="14" max="14" width="15.7109375" style="28" customWidth="1"/>
    <col min="15" max="15" width="10.28515625" style="28" customWidth="1"/>
    <col min="16" max="16" width="12" style="28" customWidth="1"/>
    <col min="17" max="17" width="15.85546875" style="28" customWidth="1"/>
    <col min="18" max="18" width="14.5703125" style="28" customWidth="1"/>
    <col min="19" max="19" width="17.7109375" style="28" customWidth="1"/>
    <col min="20" max="16384" width="9.140625" style="28"/>
  </cols>
  <sheetData>
    <row r="1" spans="1:19">
      <c r="A1" s="479" t="s">
        <v>3600</v>
      </c>
      <c r="B1" s="479"/>
      <c r="C1" s="479"/>
      <c r="D1" s="479"/>
      <c r="E1" s="479"/>
      <c r="F1" s="479"/>
      <c r="G1" s="479"/>
      <c r="H1" s="479"/>
      <c r="I1" s="479"/>
      <c r="J1" s="479"/>
      <c r="K1" s="479"/>
      <c r="L1" s="479"/>
      <c r="M1" s="479"/>
      <c r="N1" s="479"/>
      <c r="O1" s="479"/>
      <c r="P1" s="479"/>
      <c r="Q1" s="479"/>
      <c r="R1" s="27"/>
    </row>
    <row r="2" spans="1:19">
      <c r="A2" s="29"/>
      <c r="E2" s="30"/>
      <c r="F2" s="30"/>
      <c r="L2" s="480"/>
      <c r="M2" s="480"/>
      <c r="N2" s="480"/>
      <c r="O2" s="480"/>
      <c r="P2" s="480"/>
      <c r="Q2" s="480"/>
      <c r="R2" s="480"/>
      <c r="S2" s="480"/>
    </row>
    <row r="3" spans="1:19" ht="62.25" customHeight="1">
      <c r="A3" s="411" t="s">
        <v>20</v>
      </c>
      <c r="B3" s="413" t="s">
        <v>21</v>
      </c>
      <c r="C3" s="413" t="s">
        <v>22</v>
      </c>
      <c r="D3" s="413" t="s">
        <v>23</v>
      </c>
      <c r="E3" s="481" t="s">
        <v>24</v>
      </c>
      <c r="F3" s="415" t="s">
        <v>25</v>
      </c>
      <c r="G3" s="411" t="s">
        <v>26</v>
      </c>
      <c r="H3" s="413" t="s">
        <v>27</v>
      </c>
      <c r="I3" s="417" t="s">
        <v>28</v>
      </c>
      <c r="J3" s="417"/>
      <c r="K3" s="417"/>
      <c r="L3" s="411" t="s">
        <v>29</v>
      </c>
      <c r="M3" s="483" t="s">
        <v>30</v>
      </c>
      <c r="N3" s="484"/>
      <c r="O3" s="420" t="s">
        <v>31</v>
      </c>
      <c r="P3" s="420"/>
      <c r="Q3" s="420" t="s">
        <v>32</v>
      </c>
      <c r="R3" s="420"/>
      <c r="S3" s="411" t="s">
        <v>33</v>
      </c>
    </row>
    <row r="4" spans="1:19" ht="25.5">
      <c r="A4" s="412"/>
      <c r="B4" s="414"/>
      <c r="C4" s="414"/>
      <c r="D4" s="414"/>
      <c r="E4" s="482"/>
      <c r="F4" s="416"/>
      <c r="G4" s="412"/>
      <c r="H4" s="414"/>
      <c r="I4" s="14" t="s">
        <v>34</v>
      </c>
      <c r="J4" s="14" t="s">
        <v>35</v>
      </c>
      <c r="K4" s="14" t="s">
        <v>36</v>
      </c>
      <c r="L4" s="412"/>
      <c r="M4" s="15">
        <v>2022</v>
      </c>
      <c r="N4" s="15">
        <v>2023</v>
      </c>
      <c r="O4" s="16">
        <v>2022</v>
      </c>
      <c r="P4" s="16">
        <v>2023</v>
      </c>
      <c r="Q4" s="16">
        <v>2022</v>
      </c>
      <c r="R4" s="16">
        <v>2023</v>
      </c>
      <c r="S4" s="412"/>
    </row>
    <row r="5" spans="1:19">
      <c r="A5" s="17" t="s">
        <v>37</v>
      </c>
      <c r="B5" s="14" t="s">
        <v>38</v>
      </c>
      <c r="C5" s="14" t="s">
        <v>39</v>
      </c>
      <c r="D5" s="14" t="s">
        <v>40</v>
      </c>
      <c r="E5" s="18" t="s">
        <v>41</v>
      </c>
      <c r="F5" s="18" t="s">
        <v>42</v>
      </c>
      <c r="G5" s="17" t="s">
        <v>43</v>
      </c>
      <c r="H5" s="14" t="s">
        <v>44</v>
      </c>
      <c r="I5" s="14" t="s">
        <v>45</v>
      </c>
      <c r="J5" s="14" t="s">
        <v>46</v>
      </c>
      <c r="K5" s="14" t="s">
        <v>47</v>
      </c>
      <c r="L5" s="17" t="s">
        <v>48</v>
      </c>
      <c r="M5" s="15" t="s">
        <v>49</v>
      </c>
      <c r="N5" s="15" t="s">
        <v>50</v>
      </c>
      <c r="O5" s="19" t="s">
        <v>51</v>
      </c>
      <c r="P5" s="19" t="s">
        <v>52</v>
      </c>
      <c r="Q5" s="19" t="s">
        <v>53</v>
      </c>
      <c r="R5" s="19" t="s">
        <v>54</v>
      </c>
      <c r="S5" s="17" t="s">
        <v>55</v>
      </c>
    </row>
    <row r="6" spans="1:19" s="32" customFormat="1" ht="103.5" customHeight="1">
      <c r="A6" s="478">
        <v>1</v>
      </c>
      <c r="B6" s="452">
        <v>6</v>
      </c>
      <c r="C6" s="452">
        <v>5</v>
      </c>
      <c r="D6" s="468">
        <v>4</v>
      </c>
      <c r="E6" s="469" t="s">
        <v>2111</v>
      </c>
      <c r="F6" s="466" t="s">
        <v>124</v>
      </c>
      <c r="G6" s="466" t="s">
        <v>2115</v>
      </c>
      <c r="H6" s="34" t="s">
        <v>2001</v>
      </c>
      <c r="I6" s="34" t="s">
        <v>2112</v>
      </c>
      <c r="J6" s="34">
        <v>80</v>
      </c>
      <c r="K6" s="34" t="s">
        <v>67</v>
      </c>
      <c r="L6" s="466" t="s">
        <v>127</v>
      </c>
      <c r="M6" s="452" t="s">
        <v>128</v>
      </c>
      <c r="N6" s="485"/>
      <c r="O6" s="450">
        <v>55000</v>
      </c>
      <c r="P6" s="450"/>
      <c r="Q6" s="450">
        <v>55000</v>
      </c>
      <c r="R6" s="450"/>
      <c r="S6" s="469" t="s">
        <v>129</v>
      </c>
    </row>
    <row r="7" spans="1:19" s="32" customFormat="1" ht="25.5">
      <c r="A7" s="454"/>
      <c r="B7" s="454"/>
      <c r="C7" s="454"/>
      <c r="D7" s="473"/>
      <c r="E7" s="470"/>
      <c r="F7" s="467"/>
      <c r="G7" s="467"/>
      <c r="H7" s="34" t="s">
        <v>130</v>
      </c>
      <c r="I7" s="34" t="s">
        <v>131</v>
      </c>
      <c r="J7" s="34">
        <v>50</v>
      </c>
      <c r="K7" s="34" t="s">
        <v>67</v>
      </c>
      <c r="L7" s="467"/>
      <c r="M7" s="454"/>
      <c r="N7" s="458"/>
      <c r="O7" s="458"/>
      <c r="P7" s="458"/>
      <c r="Q7" s="458"/>
      <c r="R7" s="458"/>
      <c r="S7" s="470"/>
    </row>
    <row r="8" spans="1:19" s="32" customFormat="1" ht="81.75" customHeight="1">
      <c r="A8" s="33">
        <v>2</v>
      </c>
      <c r="B8" s="33">
        <v>4</v>
      </c>
      <c r="C8" s="33">
        <v>1</v>
      </c>
      <c r="D8" s="34">
        <v>6</v>
      </c>
      <c r="E8" s="35" t="s">
        <v>132</v>
      </c>
      <c r="F8" s="35" t="s">
        <v>133</v>
      </c>
      <c r="G8" s="172" t="s">
        <v>134</v>
      </c>
      <c r="H8" s="34" t="s">
        <v>130</v>
      </c>
      <c r="I8" s="34" t="s">
        <v>135</v>
      </c>
      <c r="J8" s="33">
        <v>25</v>
      </c>
      <c r="K8" s="33" t="s">
        <v>67</v>
      </c>
      <c r="L8" s="35" t="s">
        <v>136</v>
      </c>
      <c r="M8" s="36" t="s">
        <v>63</v>
      </c>
      <c r="N8" s="173"/>
      <c r="O8" s="37">
        <v>64966.68</v>
      </c>
      <c r="P8" s="37"/>
      <c r="Q8" s="37">
        <v>58735</v>
      </c>
      <c r="R8" s="37"/>
      <c r="S8" s="35" t="s">
        <v>137</v>
      </c>
    </row>
    <row r="9" spans="1:19" s="38" customFormat="1" ht="88.5" customHeight="1">
      <c r="A9" s="33">
        <v>3</v>
      </c>
      <c r="B9" s="33">
        <v>1</v>
      </c>
      <c r="C9" s="33">
        <v>1</v>
      </c>
      <c r="D9" s="34">
        <v>6</v>
      </c>
      <c r="E9" s="35" t="s">
        <v>138</v>
      </c>
      <c r="F9" s="35" t="s">
        <v>139</v>
      </c>
      <c r="G9" s="172" t="s">
        <v>140</v>
      </c>
      <c r="H9" s="34" t="s">
        <v>141</v>
      </c>
      <c r="I9" s="33" t="s">
        <v>142</v>
      </c>
      <c r="J9" s="33">
        <v>60</v>
      </c>
      <c r="K9" s="33" t="s">
        <v>67</v>
      </c>
      <c r="L9" s="35" t="s">
        <v>143</v>
      </c>
      <c r="M9" s="36" t="s">
        <v>63</v>
      </c>
      <c r="N9" s="173"/>
      <c r="O9" s="37">
        <v>15761.880000000001</v>
      </c>
      <c r="P9" s="37"/>
      <c r="Q9" s="37">
        <v>13914</v>
      </c>
      <c r="R9" s="37"/>
      <c r="S9" s="35" t="s">
        <v>137</v>
      </c>
    </row>
    <row r="10" spans="1:19" s="38" customFormat="1" ht="131.25" customHeight="1">
      <c r="A10" s="33">
        <v>4</v>
      </c>
      <c r="B10" s="33">
        <v>4</v>
      </c>
      <c r="C10" s="33">
        <v>1</v>
      </c>
      <c r="D10" s="34">
        <v>6</v>
      </c>
      <c r="E10" s="35" t="s">
        <v>144</v>
      </c>
      <c r="F10" s="35" t="s">
        <v>145</v>
      </c>
      <c r="G10" s="172" t="s">
        <v>146</v>
      </c>
      <c r="H10" s="34" t="s">
        <v>130</v>
      </c>
      <c r="I10" s="34" t="s">
        <v>135</v>
      </c>
      <c r="J10" s="33">
        <v>30</v>
      </c>
      <c r="K10" s="33" t="s">
        <v>67</v>
      </c>
      <c r="L10" s="35" t="s">
        <v>147</v>
      </c>
      <c r="M10" s="33" t="s">
        <v>63</v>
      </c>
      <c r="N10" s="173"/>
      <c r="O10" s="37">
        <v>29068.800000000003</v>
      </c>
      <c r="P10" s="37"/>
      <c r="Q10" s="37">
        <v>25418.400000000001</v>
      </c>
      <c r="R10" s="37"/>
      <c r="S10" s="35" t="s">
        <v>148</v>
      </c>
    </row>
    <row r="11" spans="1:19" s="38" customFormat="1" ht="24" customHeight="1">
      <c r="A11" s="452">
        <v>5</v>
      </c>
      <c r="B11" s="452">
        <v>3</v>
      </c>
      <c r="C11" s="452">
        <v>1</v>
      </c>
      <c r="D11" s="468">
        <v>6</v>
      </c>
      <c r="E11" s="469" t="s">
        <v>149</v>
      </c>
      <c r="F11" s="469" t="s">
        <v>150</v>
      </c>
      <c r="G11" s="466" t="s">
        <v>151</v>
      </c>
      <c r="H11" s="34" t="s">
        <v>152</v>
      </c>
      <c r="I11" s="34" t="s">
        <v>153</v>
      </c>
      <c r="J11" s="33">
        <v>48</v>
      </c>
      <c r="K11" s="33" t="s">
        <v>67</v>
      </c>
      <c r="L11" s="469" t="s">
        <v>154</v>
      </c>
      <c r="M11" s="452" t="s">
        <v>63</v>
      </c>
      <c r="N11" s="485"/>
      <c r="O11" s="450">
        <v>24662</v>
      </c>
      <c r="P11" s="450"/>
      <c r="Q11" s="450">
        <v>16436.5</v>
      </c>
      <c r="R11" s="450"/>
      <c r="S11" s="469" t="s">
        <v>137</v>
      </c>
    </row>
    <row r="12" spans="1:19" s="38" customFormat="1" ht="124.5" customHeight="1">
      <c r="A12" s="454"/>
      <c r="B12" s="454"/>
      <c r="C12" s="454"/>
      <c r="D12" s="473"/>
      <c r="E12" s="470"/>
      <c r="F12" s="470"/>
      <c r="G12" s="467"/>
      <c r="H12" s="34" t="s">
        <v>155</v>
      </c>
      <c r="I12" s="34" t="s">
        <v>156</v>
      </c>
      <c r="J12" s="33">
        <v>500</v>
      </c>
      <c r="K12" s="33" t="s">
        <v>157</v>
      </c>
      <c r="L12" s="470"/>
      <c r="M12" s="454"/>
      <c r="N12" s="458"/>
      <c r="O12" s="458"/>
      <c r="P12" s="458"/>
      <c r="Q12" s="458"/>
      <c r="R12" s="458"/>
      <c r="S12" s="470"/>
    </row>
    <row r="13" spans="1:19" s="38" customFormat="1" ht="174.75" customHeight="1">
      <c r="A13" s="452">
        <v>6</v>
      </c>
      <c r="B13" s="452">
        <v>4</v>
      </c>
      <c r="C13" s="452">
        <v>1</v>
      </c>
      <c r="D13" s="468">
        <v>6</v>
      </c>
      <c r="E13" s="469" t="s">
        <v>158</v>
      </c>
      <c r="F13" s="466" t="s">
        <v>159</v>
      </c>
      <c r="G13" s="466" t="s">
        <v>160</v>
      </c>
      <c r="H13" s="34" t="s">
        <v>117</v>
      </c>
      <c r="I13" s="34" t="s">
        <v>161</v>
      </c>
      <c r="J13" s="33">
        <v>200</v>
      </c>
      <c r="K13" s="33" t="s">
        <v>67</v>
      </c>
      <c r="L13" s="469" t="s">
        <v>162</v>
      </c>
      <c r="M13" s="452" t="s">
        <v>63</v>
      </c>
      <c r="N13" s="485"/>
      <c r="O13" s="450">
        <v>110948.62</v>
      </c>
      <c r="P13" s="450"/>
      <c r="Q13" s="450">
        <v>99375.82</v>
      </c>
      <c r="R13" s="450"/>
      <c r="S13" s="469" t="s">
        <v>163</v>
      </c>
    </row>
    <row r="14" spans="1:19" s="38" customFormat="1" ht="36" customHeight="1">
      <c r="A14" s="471"/>
      <c r="B14" s="471"/>
      <c r="C14" s="471"/>
      <c r="D14" s="472"/>
      <c r="E14" s="474"/>
      <c r="F14" s="486"/>
      <c r="G14" s="486"/>
      <c r="H14" s="34" t="s">
        <v>125</v>
      </c>
      <c r="I14" s="34" t="s">
        <v>126</v>
      </c>
      <c r="J14" s="33">
        <v>500</v>
      </c>
      <c r="K14" s="33" t="s">
        <v>67</v>
      </c>
      <c r="L14" s="474"/>
      <c r="M14" s="471"/>
      <c r="N14" s="475"/>
      <c r="O14" s="475"/>
      <c r="P14" s="475"/>
      <c r="Q14" s="475"/>
      <c r="R14" s="475"/>
      <c r="S14" s="474"/>
    </row>
    <row r="15" spans="1:19" s="38" customFormat="1" ht="48" customHeight="1">
      <c r="A15" s="454"/>
      <c r="B15" s="454"/>
      <c r="C15" s="454"/>
      <c r="D15" s="473"/>
      <c r="E15" s="470"/>
      <c r="F15" s="467"/>
      <c r="G15" s="467"/>
      <c r="H15" s="34" t="s">
        <v>130</v>
      </c>
      <c r="I15" s="34" t="s">
        <v>135</v>
      </c>
      <c r="J15" s="33">
        <v>50</v>
      </c>
      <c r="K15" s="33" t="s">
        <v>67</v>
      </c>
      <c r="L15" s="470"/>
      <c r="M15" s="454"/>
      <c r="N15" s="458"/>
      <c r="O15" s="458"/>
      <c r="P15" s="458"/>
      <c r="Q15" s="458"/>
      <c r="R15" s="458"/>
      <c r="S15" s="470"/>
    </row>
    <row r="16" spans="1:19" s="38" customFormat="1" ht="83.25" customHeight="1">
      <c r="A16" s="33">
        <v>7</v>
      </c>
      <c r="B16" s="33">
        <v>3</v>
      </c>
      <c r="C16" s="33">
        <v>1</v>
      </c>
      <c r="D16" s="34">
        <v>6</v>
      </c>
      <c r="E16" s="35" t="s">
        <v>164</v>
      </c>
      <c r="F16" s="35" t="s">
        <v>165</v>
      </c>
      <c r="G16" s="172" t="s">
        <v>166</v>
      </c>
      <c r="H16" s="34" t="s">
        <v>130</v>
      </c>
      <c r="I16" s="34" t="s">
        <v>167</v>
      </c>
      <c r="J16" s="33">
        <v>63</v>
      </c>
      <c r="K16" s="33" t="s">
        <v>67</v>
      </c>
      <c r="L16" s="35" t="s">
        <v>168</v>
      </c>
      <c r="M16" s="33" t="s">
        <v>63</v>
      </c>
      <c r="N16" s="173"/>
      <c r="O16" s="37">
        <v>84550.28</v>
      </c>
      <c r="P16" s="37"/>
      <c r="Q16" s="37">
        <v>75950.28</v>
      </c>
      <c r="R16" s="37"/>
      <c r="S16" s="35" t="s">
        <v>169</v>
      </c>
    </row>
    <row r="17" spans="1:19" ht="47.25" customHeight="1">
      <c r="A17" s="452">
        <v>8</v>
      </c>
      <c r="B17" s="452">
        <v>5</v>
      </c>
      <c r="C17" s="452">
        <v>1</v>
      </c>
      <c r="D17" s="468">
        <v>6</v>
      </c>
      <c r="E17" s="466" t="s">
        <v>170</v>
      </c>
      <c r="F17" s="466" t="s">
        <v>171</v>
      </c>
      <c r="G17" s="466" t="s">
        <v>172</v>
      </c>
      <c r="H17" s="34" t="s">
        <v>130</v>
      </c>
      <c r="I17" s="34" t="s">
        <v>135</v>
      </c>
      <c r="J17" s="33">
        <v>30</v>
      </c>
      <c r="K17" s="33" t="s">
        <v>67</v>
      </c>
      <c r="L17" s="469" t="s">
        <v>173</v>
      </c>
      <c r="M17" s="443" t="s">
        <v>63</v>
      </c>
      <c r="N17" s="164"/>
      <c r="O17" s="445">
        <v>16051.67</v>
      </c>
      <c r="P17" s="447"/>
      <c r="Q17" s="445">
        <v>16051.67</v>
      </c>
      <c r="R17" s="447"/>
      <c r="S17" s="469" t="s">
        <v>174</v>
      </c>
    </row>
    <row r="18" spans="1:19" ht="47.25" customHeight="1">
      <c r="A18" s="471"/>
      <c r="B18" s="471"/>
      <c r="C18" s="471"/>
      <c r="D18" s="472"/>
      <c r="E18" s="486"/>
      <c r="F18" s="486"/>
      <c r="G18" s="486"/>
      <c r="H18" s="34" t="s">
        <v>125</v>
      </c>
      <c r="I18" s="34" t="s">
        <v>126</v>
      </c>
      <c r="J18" s="33">
        <v>30</v>
      </c>
      <c r="K18" s="33" t="s">
        <v>67</v>
      </c>
      <c r="L18" s="474"/>
      <c r="M18" s="472"/>
      <c r="N18" s="39"/>
      <c r="O18" s="477"/>
      <c r="P18" s="476"/>
      <c r="Q18" s="477"/>
      <c r="R18" s="476"/>
      <c r="S18" s="474"/>
    </row>
    <row r="19" spans="1:19" ht="47.25" customHeight="1">
      <c r="A19" s="471"/>
      <c r="B19" s="471"/>
      <c r="C19" s="471"/>
      <c r="D19" s="472"/>
      <c r="E19" s="486"/>
      <c r="F19" s="486"/>
      <c r="G19" s="486"/>
      <c r="H19" s="34" t="s">
        <v>175</v>
      </c>
      <c r="I19" s="34" t="s">
        <v>176</v>
      </c>
      <c r="J19" s="33">
        <v>100</v>
      </c>
      <c r="K19" s="33" t="s">
        <v>157</v>
      </c>
      <c r="L19" s="474"/>
      <c r="M19" s="472"/>
      <c r="N19" s="39"/>
      <c r="O19" s="477"/>
      <c r="P19" s="476"/>
      <c r="Q19" s="477"/>
      <c r="R19" s="476"/>
      <c r="S19" s="474"/>
    </row>
    <row r="20" spans="1:19" ht="47.25" customHeight="1">
      <c r="A20" s="454"/>
      <c r="B20" s="454"/>
      <c r="C20" s="454"/>
      <c r="D20" s="473"/>
      <c r="E20" s="467"/>
      <c r="F20" s="467"/>
      <c r="G20" s="467"/>
      <c r="H20" s="34" t="s">
        <v>177</v>
      </c>
      <c r="I20" s="34" t="s">
        <v>178</v>
      </c>
      <c r="J20" s="33">
        <v>500</v>
      </c>
      <c r="K20" s="34" t="s">
        <v>179</v>
      </c>
      <c r="L20" s="470"/>
      <c r="M20" s="473"/>
      <c r="N20" s="39"/>
      <c r="O20" s="446"/>
      <c r="P20" s="444"/>
      <c r="Q20" s="446"/>
      <c r="R20" s="444"/>
      <c r="S20" s="470"/>
    </row>
    <row r="21" spans="1:19" ht="70.5" customHeight="1">
      <c r="A21" s="452">
        <v>9</v>
      </c>
      <c r="B21" s="452">
        <v>1</v>
      </c>
      <c r="C21" s="452">
        <v>1</v>
      </c>
      <c r="D21" s="468">
        <v>6</v>
      </c>
      <c r="E21" s="469" t="s">
        <v>180</v>
      </c>
      <c r="F21" s="469" t="s">
        <v>181</v>
      </c>
      <c r="G21" s="466" t="s">
        <v>182</v>
      </c>
      <c r="H21" s="34" t="s">
        <v>125</v>
      </c>
      <c r="I21" s="34" t="s">
        <v>126</v>
      </c>
      <c r="J21" s="34">
        <v>60</v>
      </c>
      <c r="K21" s="40" t="s">
        <v>67</v>
      </c>
      <c r="L21" s="469" t="s">
        <v>183</v>
      </c>
      <c r="M21" s="443" t="s">
        <v>63</v>
      </c>
      <c r="N21" s="443"/>
      <c r="O21" s="445">
        <v>19334.53</v>
      </c>
      <c r="P21" s="447"/>
      <c r="Q21" s="445">
        <v>15187.72</v>
      </c>
      <c r="R21" s="447"/>
      <c r="S21" s="469" t="s">
        <v>137</v>
      </c>
    </row>
    <row r="22" spans="1:19" ht="70.5" customHeight="1">
      <c r="A22" s="444"/>
      <c r="B22" s="454"/>
      <c r="C22" s="454"/>
      <c r="D22" s="473"/>
      <c r="E22" s="470"/>
      <c r="F22" s="470"/>
      <c r="G22" s="467"/>
      <c r="H22" s="34" t="s">
        <v>152</v>
      </c>
      <c r="I22" s="34" t="s">
        <v>153</v>
      </c>
      <c r="J22" s="34">
        <v>60</v>
      </c>
      <c r="K22" s="40" t="s">
        <v>67</v>
      </c>
      <c r="L22" s="470"/>
      <c r="M22" s="473"/>
      <c r="N22" s="444"/>
      <c r="O22" s="446"/>
      <c r="P22" s="444"/>
      <c r="Q22" s="446"/>
      <c r="R22" s="444"/>
      <c r="S22" s="467"/>
    </row>
    <row r="23" spans="1:19" ht="107.25" customHeight="1" thickBot="1">
      <c r="A23" s="33">
        <v>10</v>
      </c>
      <c r="B23" s="33">
        <v>2</v>
      </c>
      <c r="C23" s="33">
        <v>1</v>
      </c>
      <c r="D23" s="34">
        <v>9</v>
      </c>
      <c r="E23" s="35" t="s">
        <v>184</v>
      </c>
      <c r="F23" s="35" t="s">
        <v>185</v>
      </c>
      <c r="G23" s="172" t="s">
        <v>186</v>
      </c>
      <c r="H23" s="34" t="s">
        <v>187</v>
      </c>
      <c r="I23" s="34" t="s">
        <v>188</v>
      </c>
      <c r="J23" s="34">
        <v>300</v>
      </c>
      <c r="K23" s="40" t="s">
        <v>67</v>
      </c>
      <c r="L23" s="35" t="s">
        <v>189</v>
      </c>
      <c r="M23" s="36" t="s">
        <v>63</v>
      </c>
      <c r="N23" s="42"/>
      <c r="O23" s="41">
        <v>51273.18</v>
      </c>
      <c r="P23" s="42"/>
      <c r="Q23" s="41">
        <v>51273.18</v>
      </c>
      <c r="R23" s="42"/>
      <c r="S23" s="35" t="s">
        <v>190</v>
      </c>
    </row>
    <row r="24" spans="1:19" ht="25.5">
      <c r="A24" s="453">
        <v>11</v>
      </c>
      <c r="B24" s="453">
        <v>6</v>
      </c>
      <c r="C24" s="453">
        <v>5</v>
      </c>
      <c r="D24" s="493">
        <v>4</v>
      </c>
      <c r="E24" s="463" t="s">
        <v>2929</v>
      </c>
      <c r="F24" s="459" t="s">
        <v>2930</v>
      </c>
      <c r="G24" s="459" t="s">
        <v>2931</v>
      </c>
      <c r="H24" s="461" t="s">
        <v>2001</v>
      </c>
      <c r="I24" s="195" t="s">
        <v>2932</v>
      </c>
      <c r="J24" s="33">
        <v>1</v>
      </c>
      <c r="K24" s="33" t="s">
        <v>157</v>
      </c>
      <c r="L24" s="463" t="s">
        <v>2933</v>
      </c>
      <c r="M24" s="453"/>
      <c r="N24" s="453" t="s">
        <v>206</v>
      </c>
      <c r="O24" s="448"/>
      <c r="P24" s="448">
        <v>69250</v>
      </c>
      <c r="Q24" s="448"/>
      <c r="R24" s="448">
        <v>69250</v>
      </c>
      <c r="S24" s="463" t="s">
        <v>2934</v>
      </c>
    </row>
    <row r="25" spans="1:19" ht="25.5">
      <c r="A25" s="453"/>
      <c r="B25" s="453"/>
      <c r="C25" s="453"/>
      <c r="D25" s="493"/>
      <c r="E25" s="463"/>
      <c r="F25" s="459"/>
      <c r="G25" s="459"/>
      <c r="H25" s="462"/>
      <c r="I25" s="195" t="s">
        <v>208</v>
      </c>
      <c r="J25" s="196">
        <v>50</v>
      </c>
      <c r="K25" s="196" t="s">
        <v>67</v>
      </c>
      <c r="L25" s="463"/>
      <c r="M25" s="453"/>
      <c r="N25" s="453"/>
      <c r="O25" s="448"/>
      <c r="P25" s="448"/>
      <c r="Q25" s="448"/>
      <c r="R25" s="448"/>
      <c r="S25" s="463"/>
    </row>
    <row r="26" spans="1:19">
      <c r="A26" s="453"/>
      <c r="B26" s="453"/>
      <c r="C26" s="453"/>
      <c r="D26" s="493"/>
      <c r="E26" s="463"/>
      <c r="F26" s="459"/>
      <c r="G26" s="459"/>
      <c r="H26" s="468" t="s">
        <v>2935</v>
      </c>
      <c r="I26" s="34" t="s">
        <v>2936</v>
      </c>
      <c r="J26" s="33">
        <v>1</v>
      </c>
      <c r="K26" s="33" t="s">
        <v>157</v>
      </c>
      <c r="L26" s="463"/>
      <c r="M26" s="453"/>
      <c r="N26" s="453"/>
      <c r="O26" s="448"/>
      <c r="P26" s="448"/>
      <c r="Q26" s="448"/>
      <c r="R26" s="448"/>
      <c r="S26" s="463"/>
    </row>
    <row r="27" spans="1:19" ht="25.5">
      <c r="A27" s="453"/>
      <c r="B27" s="453"/>
      <c r="C27" s="453"/>
      <c r="D27" s="493"/>
      <c r="E27" s="463"/>
      <c r="F27" s="459"/>
      <c r="G27" s="459"/>
      <c r="H27" s="462"/>
      <c r="I27" s="34" t="s">
        <v>208</v>
      </c>
      <c r="J27" s="33">
        <v>50</v>
      </c>
      <c r="K27" s="33" t="s">
        <v>67</v>
      </c>
      <c r="L27" s="463"/>
      <c r="M27" s="453"/>
      <c r="N27" s="453"/>
      <c r="O27" s="448"/>
      <c r="P27" s="448"/>
      <c r="Q27" s="448"/>
      <c r="R27" s="448"/>
      <c r="S27" s="463"/>
    </row>
    <row r="28" spans="1:19" ht="25.5">
      <c r="A28" s="453"/>
      <c r="B28" s="453"/>
      <c r="C28" s="453"/>
      <c r="D28" s="493"/>
      <c r="E28" s="463"/>
      <c r="F28" s="459"/>
      <c r="G28" s="459"/>
      <c r="H28" s="468" t="s">
        <v>155</v>
      </c>
      <c r="I28" s="34" t="s">
        <v>1154</v>
      </c>
      <c r="J28" s="33">
        <v>1</v>
      </c>
      <c r="K28" s="33" t="s">
        <v>157</v>
      </c>
      <c r="L28" s="463"/>
      <c r="M28" s="453"/>
      <c r="N28" s="453"/>
      <c r="O28" s="448"/>
      <c r="P28" s="448"/>
      <c r="Q28" s="448"/>
      <c r="R28" s="448"/>
      <c r="S28" s="463"/>
    </row>
    <row r="29" spans="1:19">
      <c r="A29" s="465"/>
      <c r="B29" s="465"/>
      <c r="C29" s="465"/>
      <c r="D29" s="494"/>
      <c r="E29" s="464"/>
      <c r="F29" s="460"/>
      <c r="G29" s="460"/>
      <c r="H29" s="462"/>
      <c r="I29" s="34" t="s">
        <v>220</v>
      </c>
      <c r="J29" s="33">
        <v>2600</v>
      </c>
      <c r="K29" s="33" t="s">
        <v>157</v>
      </c>
      <c r="L29" s="464"/>
      <c r="M29" s="465"/>
      <c r="N29" s="465"/>
      <c r="O29" s="449"/>
      <c r="P29" s="449"/>
      <c r="Q29" s="449"/>
      <c r="R29" s="449"/>
      <c r="S29" s="464"/>
    </row>
    <row r="30" spans="1:19" ht="72.75" customHeight="1">
      <c r="A30" s="452">
        <v>12</v>
      </c>
      <c r="B30" s="452">
        <v>4</v>
      </c>
      <c r="C30" s="452">
        <v>1</v>
      </c>
      <c r="D30" s="468">
        <v>6</v>
      </c>
      <c r="E30" s="469" t="s">
        <v>144</v>
      </c>
      <c r="F30" s="466" t="s">
        <v>2937</v>
      </c>
      <c r="G30" s="466" t="s">
        <v>146</v>
      </c>
      <c r="H30" s="490" t="s">
        <v>2935</v>
      </c>
      <c r="I30" s="34" t="s">
        <v>2936</v>
      </c>
      <c r="J30" s="33">
        <v>1</v>
      </c>
      <c r="K30" s="33" t="s">
        <v>157</v>
      </c>
      <c r="L30" s="469" t="s">
        <v>3487</v>
      </c>
      <c r="M30" s="452"/>
      <c r="N30" s="452" t="s">
        <v>346</v>
      </c>
      <c r="O30" s="450"/>
      <c r="P30" s="450">
        <v>46594.400000000001</v>
      </c>
      <c r="Q30" s="450"/>
      <c r="R30" s="450">
        <v>42294.400000000001</v>
      </c>
      <c r="S30" s="469" t="s">
        <v>148</v>
      </c>
    </row>
    <row r="31" spans="1:19" ht="72.75" customHeight="1">
      <c r="A31" s="487"/>
      <c r="B31" s="487"/>
      <c r="C31" s="487"/>
      <c r="D31" s="462"/>
      <c r="E31" s="488"/>
      <c r="F31" s="489"/>
      <c r="G31" s="489"/>
      <c r="H31" s="491"/>
      <c r="I31" s="34" t="s">
        <v>208</v>
      </c>
      <c r="J31" s="33">
        <v>40</v>
      </c>
      <c r="K31" s="33" t="s">
        <v>67</v>
      </c>
      <c r="L31" s="488"/>
      <c r="M31" s="492"/>
      <c r="N31" s="487"/>
      <c r="O31" s="451"/>
      <c r="P31" s="451"/>
      <c r="Q31" s="451"/>
      <c r="R31" s="451"/>
      <c r="S31" s="488"/>
    </row>
    <row r="32" spans="1:19" ht="25.5">
      <c r="A32" s="452">
        <v>13</v>
      </c>
      <c r="B32" s="452">
        <v>1</v>
      </c>
      <c r="C32" s="452">
        <v>1</v>
      </c>
      <c r="D32" s="468">
        <v>6</v>
      </c>
      <c r="E32" s="469" t="s">
        <v>2938</v>
      </c>
      <c r="F32" s="469" t="s">
        <v>139</v>
      </c>
      <c r="G32" s="466" t="s">
        <v>2939</v>
      </c>
      <c r="H32" s="468" t="s">
        <v>141</v>
      </c>
      <c r="I32" s="34" t="s">
        <v>223</v>
      </c>
      <c r="J32" s="33">
        <v>1</v>
      </c>
      <c r="K32" s="33" t="s">
        <v>157</v>
      </c>
      <c r="L32" s="469" t="s">
        <v>143</v>
      </c>
      <c r="M32" s="455"/>
      <c r="N32" s="452" t="s">
        <v>346</v>
      </c>
      <c r="O32" s="455"/>
      <c r="P32" s="450">
        <v>21676.240000000002</v>
      </c>
      <c r="Q32" s="455"/>
      <c r="R32" s="450">
        <v>19593.7</v>
      </c>
      <c r="S32" s="469" t="s">
        <v>137</v>
      </c>
    </row>
    <row r="33" spans="1:19" ht="25.5">
      <c r="A33" s="453"/>
      <c r="B33" s="453"/>
      <c r="C33" s="453"/>
      <c r="D33" s="493"/>
      <c r="E33" s="463"/>
      <c r="F33" s="463"/>
      <c r="G33" s="459"/>
      <c r="H33" s="462"/>
      <c r="I33" s="34" t="s">
        <v>208</v>
      </c>
      <c r="J33" s="33">
        <v>80</v>
      </c>
      <c r="K33" s="33" t="s">
        <v>67</v>
      </c>
      <c r="L33" s="463"/>
      <c r="M33" s="456"/>
      <c r="N33" s="453"/>
      <c r="O33" s="456"/>
      <c r="P33" s="448"/>
      <c r="Q33" s="456"/>
      <c r="R33" s="448"/>
      <c r="S33" s="463"/>
    </row>
    <row r="34" spans="1:19" ht="25.5">
      <c r="A34" s="453"/>
      <c r="B34" s="453"/>
      <c r="C34" s="453"/>
      <c r="D34" s="493"/>
      <c r="E34" s="463"/>
      <c r="F34" s="463"/>
      <c r="G34" s="459"/>
      <c r="H34" s="468" t="s">
        <v>1854</v>
      </c>
      <c r="I34" s="34" t="s">
        <v>1855</v>
      </c>
      <c r="J34" s="33">
        <v>1</v>
      </c>
      <c r="K34" s="33" t="s">
        <v>157</v>
      </c>
      <c r="L34" s="463"/>
      <c r="M34" s="456"/>
      <c r="N34" s="453"/>
      <c r="O34" s="456"/>
      <c r="P34" s="448"/>
      <c r="Q34" s="456"/>
      <c r="R34" s="448"/>
      <c r="S34" s="463"/>
    </row>
    <row r="35" spans="1:19">
      <c r="A35" s="454"/>
      <c r="B35" s="454"/>
      <c r="C35" s="454"/>
      <c r="D35" s="473"/>
      <c r="E35" s="470"/>
      <c r="F35" s="470"/>
      <c r="G35" s="467"/>
      <c r="H35" s="462"/>
      <c r="I35" s="34" t="s">
        <v>220</v>
      </c>
      <c r="J35" s="33" t="s">
        <v>2940</v>
      </c>
      <c r="K35" s="33" t="s">
        <v>2941</v>
      </c>
      <c r="L35" s="470"/>
      <c r="M35" s="457"/>
      <c r="N35" s="454"/>
      <c r="O35" s="457"/>
      <c r="P35" s="458"/>
      <c r="Q35" s="457"/>
      <c r="R35" s="458"/>
      <c r="S35" s="470"/>
    </row>
    <row r="36" spans="1:19" ht="25.5">
      <c r="A36" s="452">
        <v>14</v>
      </c>
      <c r="B36" s="452">
        <v>4</v>
      </c>
      <c r="C36" s="452">
        <v>1</v>
      </c>
      <c r="D36" s="468">
        <v>6</v>
      </c>
      <c r="E36" s="469" t="s">
        <v>2942</v>
      </c>
      <c r="F36" s="466" t="s">
        <v>2943</v>
      </c>
      <c r="G36" s="466" t="s">
        <v>2944</v>
      </c>
      <c r="H36" s="468" t="s">
        <v>125</v>
      </c>
      <c r="I36" s="34" t="s">
        <v>60</v>
      </c>
      <c r="J36" s="33">
        <v>1</v>
      </c>
      <c r="K36" s="33" t="s">
        <v>157</v>
      </c>
      <c r="L36" s="469" t="s">
        <v>162</v>
      </c>
      <c r="M36" s="455"/>
      <c r="N36" s="452" t="s">
        <v>346</v>
      </c>
      <c r="O36" s="455"/>
      <c r="P36" s="450">
        <v>84623.81</v>
      </c>
      <c r="Q36" s="455"/>
      <c r="R36" s="450">
        <v>74340.789999999994</v>
      </c>
      <c r="S36" s="469" t="s">
        <v>163</v>
      </c>
    </row>
    <row r="37" spans="1:19" ht="25.5">
      <c r="A37" s="453"/>
      <c r="B37" s="453"/>
      <c r="C37" s="453"/>
      <c r="D37" s="493"/>
      <c r="E37" s="463"/>
      <c r="F37" s="459"/>
      <c r="G37" s="459"/>
      <c r="H37" s="462"/>
      <c r="I37" s="34" t="s">
        <v>208</v>
      </c>
      <c r="J37" s="33">
        <v>700</v>
      </c>
      <c r="K37" s="33" t="s">
        <v>67</v>
      </c>
      <c r="L37" s="463"/>
      <c r="M37" s="456"/>
      <c r="N37" s="453"/>
      <c r="O37" s="456"/>
      <c r="P37" s="448"/>
      <c r="Q37" s="456"/>
      <c r="R37" s="448"/>
      <c r="S37" s="463"/>
    </row>
    <row r="38" spans="1:19">
      <c r="A38" s="453"/>
      <c r="B38" s="453"/>
      <c r="C38" s="453"/>
      <c r="D38" s="493"/>
      <c r="E38" s="463"/>
      <c r="F38" s="459"/>
      <c r="G38" s="459"/>
      <c r="H38" s="468" t="s">
        <v>2935</v>
      </c>
      <c r="I38" s="34" t="s">
        <v>2936</v>
      </c>
      <c r="J38" s="33">
        <v>1</v>
      </c>
      <c r="K38" s="33" t="s">
        <v>157</v>
      </c>
      <c r="L38" s="463"/>
      <c r="M38" s="456"/>
      <c r="N38" s="453"/>
      <c r="O38" s="456"/>
      <c r="P38" s="448"/>
      <c r="Q38" s="456"/>
      <c r="R38" s="448"/>
      <c r="S38" s="463"/>
    </row>
    <row r="39" spans="1:19" ht="25.5">
      <c r="A39" s="454"/>
      <c r="B39" s="454"/>
      <c r="C39" s="454"/>
      <c r="D39" s="473"/>
      <c r="E39" s="470"/>
      <c r="F39" s="467"/>
      <c r="G39" s="467"/>
      <c r="H39" s="462"/>
      <c r="I39" s="34" t="s">
        <v>208</v>
      </c>
      <c r="J39" s="33">
        <v>50</v>
      </c>
      <c r="K39" s="33" t="s">
        <v>67</v>
      </c>
      <c r="L39" s="470"/>
      <c r="M39" s="457"/>
      <c r="N39" s="454"/>
      <c r="O39" s="457"/>
      <c r="P39" s="458"/>
      <c r="Q39" s="457"/>
      <c r="R39" s="458"/>
      <c r="S39" s="470"/>
    </row>
    <row r="40" spans="1:19" ht="83.25" customHeight="1">
      <c r="A40" s="452">
        <v>15</v>
      </c>
      <c r="B40" s="452">
        <v>1</v>
      </c>
      <c r="C40" s="452">
        <v>1</v>
      </c>
      <c r="D40" s="468">
        <v>6</v>
      </c>
      <c r="E40" s="469" t="s">
        <v>2945</v>
      </c>
      <c r="F40" s="466" t="s">
        <v>3488</v>
      </c>
      <c r="G40" s="466" t="s">
        <v>2946</v>
      </c>
      <c r="H40" s="490" t="s">
        <v>2935</v>
      </c>
      <c r="I40" s="34" t="s">
        <v>2936</v>
      </c>
      <c r="J40" s="33">
        <v>1</v>
      </c>
      <c r="K40" s="33" t="s">
        <v>157</v>
      </c>
      <c r="L40" s="469" t="s">
        <v>2947</v>
      </c>
      <c r="M40" s="452"/>
      <c r="N40" s="452" t="s">
        <v>346</v>
      </c>
      <c r="O40" s="450"/>
      <c r="P40" s="450">
        <v>13251.02</v>
      </c>
      <c r="Q40" s="450"/>
      <c r="R40" s="450">
        <v>11836.52</v>
      </c>
      <c r="S40" s="469" t="s">
        <v>2948</v>
      </c>
    </row>
    <row r="41" spans="1:19" ht="83.25" customHeight="1">
      <c r="A41" s="487"/>
      <c r="B41" s="487"/>
      <c r="C41" s="487"/>
      <c r="D41" s="462"/>
      <c r="E41" s="488"/>
      <c r="F41" s="489"/>
      <c r="G41" s="489"/>
      <c r="H41" s="491"/>
      <c r="I41" s="34" t="s">
        <v>208</v>
      </c>
      <c r="J41" s="33">
        <v>40</v>
      </c>
      <c r="K41" s="33" t="s">
        <v>67</v>
      </c>
      <c r="L41" s="488"/>
      <c r="M41" s="492"/>
      <c r="N41" s="487"/>
      <c r="O41" s="451"/>
      <c r="P41" s="451"/>
      <c r="Q41" s="451"/>
      <c r="R41" s="451"/>
      <c r="S41" s="488"/>
    </row>
    <row r="42" spans="1:19">
      <c r="A42" s="452">
        <v>16</v>
      </c>
      <c r="B42" s="452">
        <v>1</v>
      </c>
      <c r="C42" s="452">
        <v>1</v>
      </c>
      <c r="D42" s="468">
        <v>6</v>
      </c>
      <c r="E42" s="469" t="s">
        <v>2949</v>
      </c>
      <c r="F42" s="466" t="s">
        <v>2950</v>
      </c>
      <c r="G42" s="466" t="s">
        <v>2951</v>
      </c>
      <c r="H42" s="468" t="s">
        <v>2935</v>
      </c>
      <c r="I42" s="34" t="s">
        <v>2936</v>
      </c>
      <c r="J42" s="33">
        <v>1</v>
      </c>
      <c r="K42" s="33" t="s">
        <v>157</v>
      </c>
      <c r="L42" s="469" t="s">
        <v>2952</v>
      </c>
      <c r="M42" s="452"/>
      <c r="N42" s="452" t="s">
        <v>63</v>
      </c>
      <c r="O42" s="450"/>
      <c r="P42" s="450">
        <v>23710</v>
      </c>
      <c r="Q42" s="450"/>
      <c r="R42" s="450">
        <v>19470</v>
      </c>
      <c r="S42" s="469" t="s">
        <v>2953</v>
      </c>
    </row>
    <row r="43" spans="1:19" ht="25.5">
      <c r="A43" s="453"/>
      <c r="B43" s="453"/>
      <c r="C43" s="453"/>
      <c r="D43" s="493"/>
      <c r="E43" s="463"/>
      <c r="F43" s="459"/>
      <c r="G43" s="459"/>
      <c r="H43" s="462"/>
      <c r="I43" s="34" t="s">
        <v>208</v>
      </c>
      <c r="J43" s="33">
        <v>20</v>
      </c>
      <c r="K43" s="33" t="s">
        <v>67</v>
      </c>
      <c r="L43" s="463"/>
      <c r="M43" s="453"/>
      <c r="N43" s="453"/>
      <c r="O43" s="448"/>
      <c r="P43" s="448"/>
      <c r="Q43" s="448"/>
      <c r="R43" s="448"/>
      <c r="S43" s="463"/>
    </row>
    <row r="44" spans="1:19" ht="25.5">
      <c r="A44" s="453"/>
      <c r="B44" s="453"/>
      <c r="C44" s="453"/>
      <c r="D44" s="493"/>
      <c r="E44" s="463"/>
      <c r="F44" s="459"/>
      <c r="G44" s="459"/>
      <c r="H44" s="468" t="s">
        <v>2001</v>
      </c>
      <c r="I44" s="34" t="s">
        <v>2932</v>
      </c>
      <c r="J44" s="33">
        <v>1</v>
      </c>
      <c r="K44" s="33" t="s">
        <v>157</v>
      </c>
      <c r="L44" s="463"/>
      <c r="M44" s="453"/>
      <c r="N44" s="453"/>
      <c r="O44" s="448"/>
      <c r="P44" s="448"/>
      <c r="Q44" s="448"/>
      <c r="R44" s="448"/>
      <c r="S44" s="463"/>
    </row>
    <row r="45" spans="1:19" ht="25.5">
      <c r="A45" s="453"/>
      <c r="B45" s="453"/>
      <c r="C45" s="453"/>
      <c r="D45" s="493"/>
      <c r="E45" s="463"/>
      <c r="F45" s="459"/>
      <c r="G45" s="459"/>
      <c r="H45" s="462"/>
      <c r="I45" s="34" t="s">
        <v>208</v>
      </c>
      <c r="J45" s="33">
        <v>50</v>
      </c>
      <c r="K45" s="33" t="s">
        <v>67</v>
      </c>
      <c r="L45" s="463"/>
      <c r="M45" s="453"/>
      <c r="N45" s="453"/>
      <c r="O45" s="448"/>
      <c r="P45" s="448"/>
      <c r="Q45" s="448"/>
      <c r="R45" s="448"/>
      <c r="S45" s="463"/>
    </row>
    <row r="46" spans="1:19" ht="25.5">
      <c r="A46" s="453"/>
      <c r="B46" s="453"/>
      <c r="C46" s="453"/>
      <c r="D46" s="493"/>
      <c r="E46" s="463"/>
      <c r="F46" s="459"/>
      <c r="G46" s="459"/>
      <c r="H46" s="468" t="s">
        <v>2954</v>
      </c>
      <c r="I46" s="34" t="s">
        <v>107</v>
      </c>
      <c r="J46" s="33">
        <v>4</v>
      </c>
      <c r="K46" s="33" t="s">
        <v>157</v>
      </c>
      <c r="L46" s="463"/>
      <c r="M46" s="453"/>
      <c r="N46" s="453"/>
      <c r="O46" s="448"/>
      <c r="P46" s="448"/>
      <c r="Q46" s="448"/>
      <c r="R46" s="448"/>
      <c r="S46" s="463"/>
    </row>
    <row r="47" spans="1:19" ht="25.5">
      <c r="A47" s="465"/>
      <c r="B47" s="465"/>
      <c r="C47" s="465"/>
      <c r="D47" s="494"/>
      <c r="E47" s="464"/>
      <c r="F47" s="460"/>
      <c r="G47" s="460"/>
      <c r="H47" s="462"/>
      <c r="I47" s="34" t="s">
        <v>208</v>
      </c>
      <c r="J47" s="33">
        <v>100</v>
      </c>
      <c r="K47" s="33" t="s">
        <v>67</v>
      </c>
      <c r="L47" s="464"/>
      <c r="M47" s="465"/>
      <c r="N47" s="465"/>
      <c r="O47" s="449"/>
      <c r="P47" s="449"/>
      <c r="Q47" s="449"/>
      <c r="R47" s="449"/>
      <c r="S47" s="464"/>
    </row>
    <row r="48" spans="1:19" ht="52.5" customHeight="1">
      <c r="A48" s="452">
        <v>17</v>
      </c>
      <c r="B48" s="452">
        <v>1</v>
      </c>
      <c r="C48" s="452">
        <v>1</v>
      </c>
      <c r="D48" s="468">
        <v>6</v>
      </c>
      <c r="E48" s="469" t="s">
        <v>2955</v>
      </c>
      <c r="F48" s="466" t="s">
        <v>2956</v>
      </c>
      <c r="G48" s="466" t="s">
        <v>2957</v>
      </c>
      <c r="H48" s="468" t="s">
        <v>2935</v>
      </c>
      <c r="I48" s="34" t="s">
        <v>2936</v>
      </c>
      <c r="J48" s="33">
        <v>1</v>
      </c>
      <c r="K48" s="33" t="s">
        <v>157</v>
      </c>
      <c r="L48" s="469" t="s">
        <v>2958</v>
      </c>
      <c r="M48" s="455"/>
      <c r="N48" s="452" t="s">
        <v>206</v>
      </c>
      <c r="O48" s="455"/>
      <c r="P48" s="450">
        <v>12651.89</v>
      </c>
      <c r="Q48" s="455"/>
      <c r="R48" s="450">
        <v>12651.89</v>
      </c>
      <c r="S48" s="469" t="s">
        <v>174</v>
      </c>
    </row>
    <row r="49" spans="1:19" ht="52.5" customHeight="1">
      <c r="A49" s="453"/>
      <c r="B49" s="453"/>
      <c r="C49" s="453"/>
      <c r="D49" s="493"/>
      <c r="E49" s="463"/>
      <c r="F49" s="459"/>
      <c r="G49" s="459"/>
      <c r="H49" s="462"/>
      <c r="I49" s="34" t="s">
        <v>208</v>
      </c>
      <c r="J49" s="33">
        <v>20</v>
      </c>
      <c r="K49" s="33" t="s">
        <v>67</v>
      </c>
      <c r="L49" s="463"/>
      <c r="M49" s="456"/>
      <c r="N49" s="453"/>
      <c r="O49" s="456"/>
      <c r="P49" s="448"/>
      <c r="Q49" s="456"/>
      <c r="R49" s="448"/>
      <c r="S49" s="463"/>
    </row>
    <row r="50" spans="1:19" ht="52.5" customHeight="1">
      <c r="A50" s="453"/>
      <c r="B50" s="453"/>
      <c r="C50" s="453"/>
      <c r="D50" s="493"/>
      <c r="E50" s="463"/>
      <c r="F50" s="459"/>
      <c r="G50" s="459"/>
      <c r="H50" s="468" t="s">
        <v>155</v>
      </c>
      <c r="I50" s="34" t="s">
        <v>1154</v>
      </c>
      <c r="J50" s="33">
        <v>1</v>
      </c>
      <c r="K50" s="33" t="s">
        <v>157</v>
      </c>
      <c r="L50" s="463"/>
      <c r="M50" s="456"/>
      <c r="N50" s="453"/>
      <c r="O50" s="456"/>
      <c r="P50" s="448"/>
      <c r="Q50" s="456"/>
      <c r="R50" s="448"/>
      <c r="S50" s="463"/>
    </row>
    <row r="51" spans="1:19" ht="52.5" customHeight="1">
      <c r="A51" s="454"/>
      <c r="B51" s="454"/>
      <c r="C51" s="454"/>
      <c r="D51" s="473"/>
      <c r="E51" s="470"/>
      <c r="F51" s="467"/>
      <c r="G51" s="467"/>
      <c r="H51" s="462"/>
      <c r="I51" s="34" t="s">
        <v>220</v>
      </c>
      <c r="J51" s="33">
        <v>1000</v>
      </c>
      <c r="K51" s="33" t="s">
        <v>157</v>
      </c>
      <c r="L51" s="470"/>
      <c r="M51" s="457"/>
      <c r="N51" s="454"/>
      <c r="O51" s="457"/>
      <c r="P51" s="458"/>
      <c r="Q51" s="457"/>
      <c r="R51" s="458"/>
      <c r="S51" s="470"/>
    </row>
    <row r="52" spans="1:19" ht="25.5">
      <c r="A52" s="452">
        <v>18</v>
      </c>
      <c r="B52" s="452">
        <v>6</v>
      </c>
      <c r="C52" s="452">
        <v>1</v>
      </c>
      <c r="D52" s="468">
        <v>6</v>
      </c>
      <c r="E52" s="469" t="s">
        <v>2959</v>
      </c>
      <c r="F52" s="466" t="s">
        <v>3489</v>
      </c>
      <c r="G52" s="466" t="s">
        <v>2960</v>
      </c>
      <c r="H52" s="468" t="s">
        <v>141</v>
      </c>
      <c r="I52" s="34" t="s">
        <v>223</v>
      </c>
      <c r="J52" s="33">
        <v>1</v>
      </c>
      <c r="K52" s="33" t="s">
        <v>157</v>
      </c>
      <c r="L52" s="469" t="s">
        <v>2961</v>
      </c>
      <c r="M52" s="498"/>
      <c r="N52" s="452" t="s">
        <v>346</v>
      </c>
      <c r="O52" s="450"/>
      <c r="P52" s="450">
        <v>208668.95</v>
      </c>
      <c r="Q52" s="450"/>
      <c r="R52" s="450">
        <v>184822.61</v>
      </c>
      <c r="S52" s="469" t="s">
        <v>137</v>
      </c>
    </row>
    <row r="53" spans="1:19" ht="25.5">
      <c r="A53" s="453"/>
      <c r="B53" s="453"/>
      <c r="C53" s="453"/>
      <c r="D53" s="493"/>
      <c r="E53" s="463"/>
      <c r="F53" s="459"/>
      <c r="G53" s="459"/>
      <c r="H53" s="462"/>
      <c r="I53" s="34" t="s">
        <v>208</v>
      </c>
      <c r="J53" s="33" t="s">
        <v>2490</v>
      </c>
      <c r="K53" s="33" t="s">
        <v>2962</v>
      </c>
      <c r="L53" s="463"/>
      <c r="M53" s="499"/>
      <c r="N53" s="453"/>
      <c r="O53" s="448"/>
      <c r="P53" s="448"/>
      <c r="Q53" s="448"/>
      <c r="R53" s="448"/>
      <c r="S53" s="463"/>
    </row>
    <row r="54" spans="1:19">
      <c r="A54" s="453"/>
      <c r="B54" s="453"/>
      <c r="C54" s="453"/>
      <c r="D54" s="493"/>
      <c r="E54" s="463"/>
      <c r="F54" s="459"/>
      <c r="G54" s="459"/>
      <c r="H54" s="468" t="s">
        <v>2935</v>
      </c>
      <c r="I54" s="34" t="s">
        <v>2936</v>
      </c>
      <c r="J54" s="197">
        <v>5</v>
      </c>
      <c r="K54" s="197" t="s">
        <v>157</v>
      </c>
      <c r="L54" s="463"/>
      <c r="M54" s="499"/>
      <c r="N54" s="453"/>
      <c r="O54" s="448"/>
      <c r="P54" s="448"/>
      <c r="Q54" s="448"/>
      <c r="R54" s="448"/>
      <c r="S54" s="463"/>
    </row>
    <row r="55" spans="1:19" ht="25.5">
      <c r="A55" s="453"/>
      <c r="B55" s="453"/>
      <c r="C55" s="453"/>
      <c r="D55" s="493"/>
      <c r="E55" s="463"/>
      <c r="F55" s="459"/>
      <c r="G55" s="459"/>
      <c r="H55" s="462"/>
      <c r="I55" s="34" t="s">
        <v>208</v>
      </c>
      <c r="J55" s="33">
        <v>105</v>
      </c>
      <c r="K55" s="33" t="s">
        <v>67</v>
      </c>
      <c r="L55" s="463"/>
      <c r="M55" s="499"/>
      <c r="N55" s="453"/>
      <c r="O55" s="448"/>
      <c r="P55" s="448"/>
      <c r="Q55" s="448"/>
      <c r="R55" s="448"/>
      <c r="S55" s="463"/>
    </row>
    <row r="56" spans="1:19" ht="25.5">
      <c r="A56" s="453"/>
      <c r="B56" s="453"/>
      <c r="C56" s="453"/>
      <c r="D56" s="493"/>
      <c r="E56" s="463"/>
      <c r="F56" s="459"/>
      <c r="G56" s="459"/>
      <c r="H56" s="468" t="s">
        <v>125</v>
      </c>
      <c r="I56" s="34" t="s">
        <v>60</v>
      </c>
      <c r="J56" s="197">
        <v>1</v>
      </c>
      <c r="K56" s="197" t="s">
        <v>157</v>
      </c>
      <c r="L56" s="463"/>
      <c r="M56" s="499"/>
      <c r="N56" s="453"/>
      <c r="O56" s="448"/>
      <c r="P56" s="448"/>
      <c r="Q56" s="448"/>
      <c r="R56" s="448"/>
      <c r="S56" s="463"/>
    </row>
    <row r="57" spans="1:19" ht="25.5">
      <c r="A57" s="465"/>
      <c r="B57" s="465"/>
      <c r="C57" s="465"/>
      <c r="D57" s="494"/>
      <c r="E57" s="464"/>
      <c r="F57" s="460"/>
      <c r="G57" s="460"/>
      <c r="H57" s="462"/>
      <c r="I57" s="34" t="s">
        <v>208</v>
      </c>
      <c r="J57" s="33">
        <v>104</v>
      </c>
      <c r="K57" s="33" t="s">
        <v>67</v>
      </c>
      <c r="L57" s="464"/>
      <c r="M57" s="500"/>
      <c r="N57" s="465"/>
      <c r="O57" s="449"/>
      <c r="P57" s="449"/>
      <c r="Q57" s="449"/>
      <c r="R57" s="449"/>
      <c r="S57" s="464"/>
    </row>
    <row r="58" spans="1:19">
      <c r="A58" s="452">
        <v>19</v>
      </c>
      <c r="B58" s="452">
        <v>2</v>
      </c>
      <c r="C58" s="452">
        <v>1</v>
      </c>
      <c r="D58" s="468">
        <v>9</v>
      </c>
      <c r="E58" s="469" t="s">
        <v>2963</v>
      </c>
      <c r="F58" s="466" t="s">
        <v>2964</v>
      </c>
      <c r="G58" s="466" t="s">
        <v>2965</v>
      </c>
      <c r="H58" s="468" t="s">
        <v>117</v>
      </c>
      <c r="I58" s="34" t="s">
        <v>118</v>
      </c>
      <c r="J58" s="197">
        <v>16</v>
      </c>
      <c r="K58" s="197" t="s">
        <v>157</v>
      </c>
      <c r="L58" s="469" t="s">
        <v>2966</v>
      </c>
      <c r="M58" s="455"/>
      <c r="N58" s="452" t="s">
        <v>2113</v>
      </c>
      <c r="O58" s="495"/>
      <c r="P58" s="450">
        <v>99180.2</v>
      </c>
      <c r="Q58" s="495"/>
      <c r="R58" s="450">
        <v>99180.2</v>
      </c>
      <c r="S58" s="469" t="s">
        <v>190</v>
      </c>
    </row>
    <row r="59" spans="1:19" ht="25.5">
      <c r="A59" s="453"/>
      <c r="B59" s="453"/>
      <c r="C59" s="453"/>
      <c r="D59" s="493"/>
      <c r="E59" s="463"/>
      <c r="F59" s="459"/>
      <c r="G59" s="459"/>
      <c r="H59" s="462"/>
      <c r="I59" s="34" t="s">
        <v>208</v>
      </c>
      <c r="J59" s="33">
        <v>400</v>
      </c>
      <c r="K59" s="33" t="s">
        <v>67</v>
      </c>
      <c r="L59" s="463"/>
      <c r="M59" s="456"/>
      <c r="N59" s="453"/>
      <c r="O59" s="496"/>
      <c r="P59" s="448"/>
      <c r="Q59" s="496"/>
      <c r="R59" s="448"/>
      <c r="S59" s="463"/>
    </row>
    <row r="60" spans="1:19" ht="25.5">
      <c r="A60" s="453"/>
      <c r="B60" s="453"/>
      <c r="C60" s="453"/>
      <c r="D60" s="493"/>
      <c r="E60" s="463"/>
      <c r="F60" s="459"/>
      <c r="G60" s="459"/>
      <c r="H60" s="468" t="s">
        <v>125</v>
      </c>
      <c r="I60" s="34" t="s">
        <v>60</v>
      </c>
      <c r="J60" s="33">
        <v>1</v>
      </c>
      <c r="K60" s="33" t="s">
        <v>157</v>
      </c>
      <c r="L60" s="463"/>
      <c r="M60" s="456"/>
      <c r="N60" s="453"/>
      <c r="O60" s="496"/>
      <c r="P60" s="448"/>
      <c r="Q60" s="496"/>
      <c r="R60" s="448"/>
      <c r="S60" s="463"/>
    </row>
    <row r="61" spans="1:19" ht="25.5">
      <c r="A61" s="454"/>
      <c r="B61" s="454"/>
      <c r="C61" s="454"/>
      <c r="D61" s="473"/>
      <c r="E61" s="470"/>
      <c r="F61" s="467"/>
      <c r="G61" s="467"/>
      <c r="H61" s="462"/>
      <c r="I61" s="34" t="s">
        <v>208</v>
      </c>
      <c r="J61" s="33">
        <v>180</v>
      </c>
      <c r="K61" s="33" t="s">
        <v>67</v>
      </c>
      <c r="L61" s="470"/>
      <c r="M61" s="457"/>
      <c r="N61" s="454"/>
      <c r="O61" s="497"/>
      <c r="P61" s="458"/>
      <c r="Q61" s="497"/>
      <c r="R61" s="458"/>
      <c r="S61" s="470"/>
    </row>
    <row r="63" spans="1:19" ht="15">
      <c r="N63" s="383"/>
      <c r="O63" s="386" t="s">
        <v>191</v>
      </c>
      <c r="P63" s="386"/>
      <c r="Q63" s="386"/>
    </row>
    <row r="64" spans="1:19" ht="15">
      <c r="N64" s="384"/>
      <c r="O64" s="386" t="s">
        <v>123</v>
      </c>
      <c r="P64" s="386" t="s">
        <v>1</v>
      </c>
      <c r="Q64" s="386"/>
    </row>
    <row r="65" spans="14:17" ht="15">
      <c r="N65" s="385"/>
      <c r="O65" s="386"/>
      <c r="P65" s="23">
        <v>2022</v>
      </c>
      <c r="Q65" s="23">
        <v>2023</v>
      </c>
    </row>
    <row r="66" spans="14:17" ht="15">
      <c r="N66" s="162" t="s">
        <v>3462</v>
      </c>
      <c r="O66" s="4">
        <v>19</v>
      </c>
      <c r="P66" s="25">
        <f>Q23+Q21+Q17+Q16+Q13+Q11+Q10+Q9+Q6+Q8</f>
        <v>427342.57</v>
      </c>
      <c r="Q66" s="163">
        <f>R58+R52+R48+R42+R40+R36+R30+R32+R24</f>
        <v>533440.1100000001</v>
      </c>
    </row>
  </sheetData>
  <mergeCells count="248">
    <mergeCell ref="S48:S51"/>
    <mergeCell ref="H50:H51"/>
    <mergeCell ref="M52:M57"/>
    <mergeCell ref="N52:N57"/>
    <mergeCell ref="O52:O57"/>
    <mergeCell ref="P52:P57"/>
    <mergeCell ref="Q52:Q57"/>
    <mergeCell ref="N48:N51"/>
    <mergeCell ref="O48:O51"/>
    <mergeCell ref="R48:R51"/>
    <mergeCell ref="Q58:Q61"/>
    <mergeCell ref="R58:R61"/>
    <mergeCell ref="S58:S61"/>
    <mergeCell ref="H60:H61"/>
    <mergeCell ref="R52:R57"/>
    <mergeCell ref="S52:S57"/>
    <mergeCell ref="H54:H55"/>
    <mergeCell ref="H56:H57"/>
    <mergeCell ref="M58:M61"/>
    <mergeCell ref="N58:N61"/>
    <mergeCell ref="O58:O61"/>
    <mergeCell ref="A58:A61"/>
    <mergeCell ref="B58:B61"/>
    <mergeCell ref="C58:C61"/>
    <mergeCell ref="D58:D61"/>
    <mergeCell ref="E58:E61"/>
    <mergeCell ref="F58:F61"/>
    <mergeCell ref="G58:G61"/>
    <mergeCell ref="H58:H59"/>
    <mergeCell ref="L58:L61"/>
    <mergeCell ref="A52:A57"/>
    <mergeCell ref="B52:B57"/>
    <mergeCell ref="C52:C57"/>
    <mergeCell ref="D52:D57"/>
    <mergeCell ref="E52:E57"/>
    <mergeCell ref="F52:F57"/>
    <mergeCell ref="G52:G57"/>
    <mergeCell ref="H52:H53"/>
    <mergeCell ref="L52:L57"/>
    <mergeCell ref="F48:F51"/>
    <mergeCell ref="G48:G51"/>
    <mergeCell ref="H48:H49"/>
    <mergeCell ref="L48:L51"/>
    <mergeCell ref="M48:M51"/>
    <mergeCell ref="A48:A51"/>
    <mergeCell ref="B48:B51"/>
    <mergeCell ref="C48:C51"/>
    <mergeCell ref="D48:D51"/>
    <mergeCell ref="E48:E51"/>
    <mergeCell ref="R42:R47"/>
    <mergeCell ref="S42:S47"/>
    <mergeCell ref="H44:H45"/>
    <mergeCell ref="H46:H47"/>
    <mergeCell ref="Q40:Q41"/>
    <mergeCell ref="R40:R41"/>
    <mergeCell ref="S40:S41"/>
    <mergeCell ref="A42:A47"/>
    <mergeCell ref="B42:B47"/>
    <mergeCell ref="C42:C47"/>
    <mergeCell ref="D42:D47"/>
    <mergeCell ref="E42:E47"/>
    <mergeCell ref="F42:F47"/>
    <mergeCell ref="G42:G47"/>
    <mergeCell ref="H42:H43"/>
    <mergeCell ref="L42:L47"/>
    <mergeCell ref="M42:M47"/>
    <mergeCell ref="N42:N47"/>
    <mergeCell ref="O42:O47"/>
    <mergeCell ref="P42:P47"/>
    <mergeCell ref="R32:R35"/>
    <mergeCell ref="S32:S35"/>
    <mergeCell ref="H34:H35"/>
    <mergeCell ref="R36:R39"/>
    <mergeCell ref="S36:S39"/>
    <mergeCell ref="H38:H39"/>
    <mergeCell ref="A40:A41"/>
    <mergeCell ref="B40:B41"/>
    <mergeCell ref="C40:C41"/>
    <mergeCell ref="D40:D41"/>
    <mergeCell ref="E40:E41"/>
    <mergeCell ref="F40:F41"/>
    <mergeCell ref="G40:G41"/>
    <mergeCell ref="H40:H41"/>
    <mergeCell ref="L40:L41"/>
    <mergeCell ref="M40:M41"/>
    <mergeCell ref="N40:N41"/>
    <mergeCell ref="O40:O41"/>
    <mergeCell ref="P40:P41"/>
    <mergeCell ref="A36:A39"/>
    <mergeCell ref="B36:B39"/>
    <mergeCell ref="C36:C39"/>
    <mergeCell ref="D36:D39"/>
    <mergeCell ref="E36:E39"/>
    <mergeCell ref="A32:A35"/>
    <mergeCell ref="B32:B35"/>
    <mergeCell ref="C32:C35"/>
    <mergeCell ref="D32:D35"/>
    <mergeCell ref="E32:E35"/>
    <mergeCell ref="F32:F35"/>
    <mergeCell ref="G32:G35"/>
    <mergeCell ref="H32:H33"/>
    <mergeCell ref="L32:L35"/>
    <mergeCell ref="B11:B12"/>
    <mergeCell ref="R24:R29"/>
    <mergeCell ref="S24:S29"/>
    <mergeCell ref="H26:H27"/>
    <mergeCell ref="H28:H29"/>
    <mergeCell ref="A30:A31"/>
    <mergeCell ref="B30:B31"/>
    <mergeCell ref="C30:C31"/>
    <mergeCell ref="D30:D31"/>
    <mergeCell ref="E30:E31"/>
    <mergeCell ref="F30:F31"/>
    <mergeCell ref="G30:G31"/>
    <mergeCell ref="H30:H31"/>
    <mergeCell ref="L30:L31"/>
    <mergeCell ref="M30:M31"/>
    <mergeCell ref="N30:N31"/>
    <mergeCell ref="O30:O31"/>
    <mergeCell ref="A24:A29"/>
    <mergeCell ref="B24:B29"/>
    <mergeCell ref="C24:C29"/>
    <mergeCell ref="D24:D29"/>
    <mergeCell ref="E24:E29"/>
    <mergeCell ref="R30:R31"/>
    <mergeCell ref="S30:S31"/>
    <mergeCell ref="R6:R7"/>
    <mergeCell ref="A17:A20"/>
    <mergeCell ref="B17:B20"/>
    <mergeCell ref="C17:C20"/>
    <mergeCell ref="D17:D20"/>
    <mergeCell ref="E17:E20"/>
    <mergeCell ref="S11:S12"/>
    <mergeCell ref="R11:R12"/>
    <mergeCell ref="S13:S15"/>
    <mergeCell ref="F17:F20"/>
    <mergeCell ref="G17:G20"/>
    <mergeCell ref="L17:L20"/>
    <mergeCell ref="M17:M20"/>
    <mergeCell ref="O17:O20"/>
    <mergeCell ref="F11:F12"/>
    <mergeCell ref="G11:G12"/>
    <mergeCell ref="F13:F15"/>
    <mergeCell ref="G13:G15"/>
    <mergeCell ref="L13:L15"/>
    <mergeCell ref="M13:M15"/>
    <mergeCell ref="N13:N15"/>
    <mergeCell ref="O13:O15"/>
    <mergeCell ref="Q11:Q12"/>
    <mergeCell ref="A11:A12"/>
    <mergeCell ref="L6:L7"/>
    <mergeCell ref="M6:M7"/>
    <mergeCell ref="N6:N7"/>
    <mergeCell ref="O6:O7"/>
    <mergeCell ref="P6:P7"/>
    <mergeCell ref="Q6:Q7"/>
    <mergeCell ref="C11:C12"/>
    <mergeCell ref="D11:D12"/>
    <mergeCell ref="E11:E12"/>
    <mergeCell ref="L11:L12"/>
    <mergeCell ref="M11:M12"/>
    <mergeCell ref="N11:N12"/>
    <mergeCell ref="O11:O12"/>
    <mergeCell ref="P11:P12"/>
    <mergeCell ref="A6:A7"/>
    <mergeCell ref="B6:B7"/>
    <mergeCell ref="C6:C7"/>
    <mergeCell ref="D6:D7"/>
    <mergeCell ref="E6:E7"/>
    <mergeCell ref="Q3:R3"/>
    <mergeCell ref="S3:S4"/>
    <mergeCell ref="A1:Q1"/>
    <mergeCell ref="L2:S2"/>
    <mergeCell ref="A3:A4"/>
    <mergeCell ref="B3:B4"/>
    <mergeCell ref="C3:C4"/>
    <mergeCell ref="D3:D4"/>
    <mergeCell ref="E3:E4"/>
    <mergeCell ref="F3:F4"/>
    <mergeCell ref="G3:G4"/>
    <mergeCell ref="H3:H4"/>
    <mergeCell ref="I3:K3"/>
    <mergeCell ref="L3:L4"/>
    <mergeCell ref="M3:N3"/>
    <mergeCell ref="O3:P3"/>
    <mergeCell ref="S6:S7"/>
    <mergeCell ref="F6:F7"/>
    <mergeCell ref="G6:G7"/>
    <mergeCell ref="A13:A15"/>
    <mergeCell ref="B13:B15"/>
    <mergeCell ref="C13:C15"/>
    <mergeCell ref="D13:D15"/>
    <mergeCell ref="E13:E15"/>
    <mergeCell ref="P13:P15"/>
    <mergeCell ref="Q13:Q15"/>
    <mergeCell ref="R13:R15"/>
    <mergeCell ref="S21:S22"/>
    <mergeCell ref="R21:R22"/>
    <mergeCell ref="P17:P20"/>
    <mergeCell ref="Q17:Q20"/>
    <mergeCell ref="R17:R20"/>
    <mergeCell ref="S17:S20"/>
    <mergeCell ref="A21:A22"/>
    <mergeCell ref="B21:B22"/>
    <mergeCell ref="C21:C22"/>
    <mergeCell ref="D21:D22"/>
    <mergeCell ref="E21:E22"/>
    <mergeCell ref="F21:F22"/>
    <mergeCell ref="G21:G22"/>
    <mergeCell ref="L21:L22"/>
    <mergeCell ref="M21:M22"/>
    <mergeCell ref="F24:F29"/>
    <mergeCell ref="G24:G29"/>
    <mergeCell ref="H24:H25"/>
    <mergeCell ref="L24:L29"/>
    <mergeCell ref="M24:M29"/>
    <mergeCell ref="N24:N29"/>
    <mergeCell ref="F36:F39"/>
    <mergeCell ref="G36:G39"/>
    <mergeCell ref="H36:H37"/>
    <mergeCell ref="L36:L39"/>
    <mergeCell ref="M36:M39"/>
    <mergeCell ref="N32:N35"/>
    <mergeCell ref="M32:M35"/>
    <mergeCell ref="O63:Q63"/>
    <mergeCell ref="O64:O65"/>
    <mergeCell ref="P64:Q64"/>
    <mergeCell ref="N21:N22"/>
    <mergeCell ref="O21:O22"/>
    <mergeCell ref="P21:P22"/>
    <mergeCell ref="Q21:Q22"/>
    <mergeCell ref="O24:O29"/>
    <mergeCell ref="P24:P29"/>
    <mergeCell ref="Q24:Q29"/>
    <mergeCell ref="P30:P31"/>
    <mergeCell ref="Q30:Q31"/>
    <mergeCell ref="N36:N39"/>
    <mergeCell ref="O36:O39"/>
    <mergeCell ref="P36:P39"/>
    <mergeCell ref="Q36:Q39"/>
    <mergeCell ref="N63:N65"/>
    <mergeCell ref="P32:P35"/>
    <mergeCell ref="Q42:Q47"/>
    <mergeCell ref="P48:P51"/>
    <mergeCell ref="Q48:Q51"/>
    <mergeCell ref="Q32:Q35"/>
    <mergeCell ref="O32:O35"/>
    <mergeCell ref="P58:P61"/>
  </mergeCells>
  <pageMargins left="0.31496062992125984" right="0.31496062992125984" top="0.35433070866141736" bottom="0.35433070866141736"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40"/>
  <sheetViews>
    <sheetView topLeftCell="A37" zoomScale="60" zoomScaleNormal="60" workbookViewId="0">
      <selection activeCell="G16" sqref="G16:G21"/>
    </sheetView>
  </sheetViews>
  <sheetFormatPr defaultColWidth="9.140625" defaultRowHeight="15"/>
  <cols>
    <col min="1" max="1" width="5.28515625" style="10" customWidth="1"/>
    <col min="5" max="5" width="29.5703125" customWidth="1"/>
    <col min="6" max="6" width="54.42578125" customWidth="1"/>
    <col min="7" max="7" width="63.7109375" customWidth="1"/>
    <col min="8" max="8" width="14.42578125" customWidth="1"/>
    <col min="9" max="10" width="19" customWidth="1"/>
    <col min="11" max="11" width="16.85546875" customWidth="1"/>
    <col min="12" max="12" width="32.85546875" customWidth="1"/>
    <col min="15" max="15" width="16.28515625" customWidth="1"/>
    <col min="16" max="16" width="15.85546875" customWidth="1"/>
    <col min="17" max="17" width="12.5703125" customWidth="1"/>
    <col min="18" max="18" width="15.42578125" bestFit="1" customWidth="1"/>
    <col min="19" max="19" width="18.28515625" customWidth="1"/>
  </cols>
  <sheetData>
    <row r="1" spans="1:19" ht="17.25" customHeight="1">
      <c r="A1" s="44" t="s">
        <v>3599</v>
      </c>
      <c r="E1" s="13"/>
      <c r="F1" s="13"/>
      <c r="L1" s="10"/>
      <c r="O1" s="6"/>
      <c r="P1" s="11"/>
      <c r="Q1" s="6"/>
      <c r="R1" s="6"/>
    </row>
    <row r="2" spans="1:19">
      <c r="A2" s="12"/>
      <c r="E2" s="13"/>
      <c r="F2" s="13"/>
      <c r="L2" s="410"/>
      <c r="M2" s="410"/>
      <c r="N2" s="410"/>
      <c r="O2" s="410"/>
      <c r="P2" s="410"/>
      <c r="Q2" s="410"/>
      <c r="R2" s="410"/>
      <c r="S2" s="410"/>
    </row>
    <row r="3" spans="1:19" ht="45.75" customHeight="1">
      <c r="A3" s="411" t="s">
        <v>20</v>
      </c>
      <c r="B3" s="413" t="s">
        <v>21</v>
      </c>
      <c r="C3" s="413" t="s">
        <v>22</v>
      </c>
      <c r="D3" s="413" t="s">
        <v>23</v>
      </c>
      <c r="E3" s="415" t="s">
        <v>24</v>
      </c>
      <c r="F3" s="415" t="s">
        <v>25</v>
      </c>
      <c r="G3" s="411" t="s">
        <v>26</v>
      </c>
      <c r="H3" s="413" t="s">
        <v>27</v>
      </c>
      <c r="I3" s="417" t="s">
        <v>28</v>
      </c>
      <c r="J3" s="417"/>
      <c r="K3" s="417"/>
      <c r="L3" s="411" t="s">
        <v>29</v>
      </c>
      <c r="M3" s="418" t="s">
        <v>30</v>
      </c>
      <c r="N3" s="419"/>
      <c r="O3" s="420" t="s">
        <v>31</v>
      </c>
      <c r="P3" s="420"/>
      <c r="Q3" s="420" t="s">
        <v>32</v>
      </c>
      <c r="R3" s="420"/>
      <c r="S3" s="411" t="s">
        <v>33</v>
      </c>
    </row>
    <row r="4" spans="1:19">
      <c r="A4" s="412"/>
      <c r="B4" s="414"/>
      <c r="C4" s="414"/>
      <c r="D4" s="414"/>
      <c r="E4" s="416"/>
      <c r="F4" s="416"/>
      <c r="G4" s="412"/>
      <c r="H4" s="414"/>
      <c r="I4" s="14" t="s">
        <v>34</v>
      </c>
      <c r="J4" s="14" t="s">
        <v>35</v>
      </c>
      <c r="K4" s="14" t="s">
        <v>36</v>
      </c>
      <c r="L4" s="412"/>
      <c r="M4" s="15">
        <v>2022</v>
      </c>
      <c r="N4" s="15">
        <v>2023</v>
      </c>
      <c r="O4" s="16">
        <v>2022</v>
      </c>
      <c r="P4" s="16">
        <v>2023</v>
      </c>
      <c r="Q4" s="16">
        <v>2022</v>
      </c>
      <c r="R4" s="16">
        <v>2023</v>
      </c>
      <c r="S4" s="412"/>
    </row>
    <row r="5" spans="1:19">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0" customFormat="1" ht="52.5" customHeight="1">
      <c r="A6" s="501">
        <v>1</v>
      </c>
      <c r="B6" s="501">
        <v>6</v>
      </c>
      <c r="C6" s="501">
        <v>5</v>
      </c>
      <c r="D6" s="501">
        <v>4</v>
      </c>
      <c r="E6" s="502" t="s">
        <v>2837</v>
      </c>
      <c r="F6" s="502" t="s">
        <v>192</v>
      </c>
      <c r="G6" s="502" t="s">
        <v>193</v>
      </c>
      <c r="H6" s="501" t="s">
        <v>117</v>
      </c>
      <c r="I6" s="54" t="s">
        <v>194</v>
      </c>
      <c r="J6" s="54">
        <v>2</v>
      </c>
      <c r="K6" s="45" t="s">
        <v>195</v>
      </c>
      <c r="L6" s="502" t="s">
        <v>196</v>
      </c>
      <c r="M6" s="501" t="s">
        <v>63</v>
      </c>
      <c r="N6" s="501"/>
      <c r="O6" s="505">
        <v>56650</v>
      </c>
      <c r="P6" s="501"/>
      <c r="Q6" s="505">
        <v>50000</v>
      </c>
      <c r="R6" s="501"/>
      <c r="S6" s="502" t="s">
        <v>197</v>
      </c>
    </row>
    <row r="7" spans="1:19" ht="48" customHeight="1">
      <c r="A7" s="471"/>
      <c r="B7" s="471"/>
      <c r="C7" s="471"/>
      <c r="D7" s="471"/>
      <c r="E7" s="472"/>
      <c r="F7" s="472"/>
      <c r="G7" s="472"/>
      <c r="H7" s="454"/>
      <c r="I7" s="54" t="s">
        <v>198</v>
      </c>
      <c r="J7" s="45">
        <v>38</v>
      </c>
      <c r="K7" s="45" t="s">
        <v>67</v>
      </c>
      <c r="L7" s="472"/>
      <c r="M7" s="471"/>
      <c r="N7" s="471"/>
      <c r="O7" s="508"/>
      <c r="P7" s="471"/>
      <c r="Q7" s="508"/>
      <c r="R7" s="471"/>
      <c r="S7" s="472"/>
    </row>
    <row r="8" spans="1:19" s="20" customFormat="1" ht="54.75" customHeight="1">
      <c r="A8" s="454"/>
      <c r="B8" s="454"/>
      <c r="C8" s="454"/>
      <c r="D8" s="454"/>
      <c r="E8" s="473"/>
      <c r="F8" s="473"/>
      <c r="G8" s="473"/>
      <c r="H8" s="54" t="s">
        <v>199</v>
      </c>
      <c r="I8" s="54" t="s">
        <v>200</v>
      </c>
      <c r="J8" s="45">
        <v>37</v>
      </c>
      <c r="K8" s="45" t="s">
        <v>67</v>
      </c>
      <c r="L8" s="473"/>
      <c r="M8" s="454"/>
      <c r="N8" s="454"/>
      <c r="O8" s="506"/>
      <c r="P8" s="454"/>
      <c r="Q8" s="506"/>
      <c r="R8" s="454"/>
      <c r="S8" s="473"/>
    </row>
    <row r="9" spans="1:19" ht="40.5" customHeight="1">
      <c r="A9" s="509">
        <v>2</v>
      </c>
      <c r="B9" s="509">
        <v>6</v>
      </c>
      <c r="C9" s="509">
        <v>1</v>
      </c>
      <c r="D9" s="509">
        <v>6</v>
      </c>
      <c r="E9" s="510" t="s">
        <v>201</v>
      </c>
      <c r="F9" s="510" t="s">
        <v>202</v>
      </c>
      <c r="G9" s="510" t="s">
        <v>203</v>
      </c>
      <c r="H9" s="54" t="s">
        <v>199</v>
      </c>
      <c r="I9" s="54" t="s">
        <v>204</v>
      </c>
      <c r="J9" s="45">
        <v>50</v>
      </c>
      <c r="K9" s="45" t="s">
        <v>67</v>
      </c>
      <c r="L9" s="510" t="s">
        <v>205</v>
      </c>
      <c r="M9" s="510" t="s">
        <v>206</v>
      </c>
      <c r="N9" s="511"/>
      <c r="O9" s="524">
        <v>36889</v>
      </c>
      <c r="P9" s="511"/>
      <c r="Q9" s="524">
        <v>25810</v>
      </c>
      <c r="R9" s="511"/>
      <c r="S9" s="509" t="s">
        <v>207</v>
      </c>
    </row>
    <row r="10" spans="1:19" ht="30.75" customHeight="1">
      <c r="A10" s="509"/>
      <c r="B10" s="509"/>
      <c r="C10" s="509"/>
      <c r="D10" s="509"/>
      <c r="E10" s="510"/>
      <c r="F10" s="510"/>
      <c r="G10" s="510"/>
      <c r="H10" s="45" t="s">
        <v>125</v>
      </c>
      <c r="I10" s="54" t="s">
        <v>208</v>
      </c>
      <c r="J10" s="45">
        <v>50</v>
      </c>
      <c r="K10" s="45" t="s">
        <v>67</v>
      </c>
      <c r="L10" s="510"/>
      <c r="M10" s="510"/>
      <c r="N10" s="511"/>
      <c r="O10" s="524"/>
      <c r="P10" s="511"/>
      <c r="Q10" s="524"/>
      <c r="R10" s="511"/>
      <c r="S10" s="509"/>
    </row>
    <row r="11" spans="1:19" ht="27.75" customHeight="1">
      <c r="A11" s="509"/>
      <c r="B11" s="509"/>
      <c r="C11" s="509"/>
      <c r="D11" s="509"/>
      <c r="E11" s="510"/>
      <c r="F11" s="510"/>
      <c r="G11" s="510"/>
      <c r="H11" s="45" t="s">
        <v>141</v>
      </c>
      <c r="I11" s="54" t="s">
        <v>208</v>
      </c>
      <c r="J11" s="45">
        <v>27</v>
      </c>
      <c r="K11" s="45" t="s">
        <v>67</v>
      </c>
      <c r="L11" s="510"/>
      <c r="M11" s="510"/>
      <c r="N11" s="511"/>
      <c r="O11" s="524"/>
      <c r="P11" s="511"/>
      <c r="Q11" s="524"/>
      <c r="R11" s="511"/>
      <c r="S11" s="509"/>
    </row>
    <row r="12" spans="1:19" ht="47.25" customHeight="1">
      <c r="A12" s="509">
        <v>3</v>
      </c>
      <c r="B12" s="509">
        <v>6</v>
      </c>
      <c r="C12" s="509">
        <v>1</v>
      </c>
      <c r="D12" s="509">
        <v>6</v>
      </c>
      <c r="E12" s="509" t="s">
        <v>209</v>
      </c>
      <c r="F12" s="510" t="s">
        <v>210</v>
      </c>
      <c r="G12" s="510" t="s">
        <v>211</v>
      </c>
      <c r="H12" s="510" t="s">
        <v>199</v>
      </c>
      <c r="I12" s="54" t="s">
        <v>208</v>
      </c>
      <c r="J12" s="45">
        <v>29</v>
      </c>
      <c r="K12" s="45" t="s">
        <v>67</v>
      </c>
      <c r="L12" s="510" t="s">
        <v>212</v>
      </c>
      <c r="M12" s="509" t="s">
        <v>63</v>
      </c>
      <c r="N12" s="511"/>
      <c r="O12" s="524">
        <v>49876.63</v>
      </c>
      <c r="P12" s="511"/>
      <c r="Q12" s="524">
        <v>41696.629999999997</v>
      </c>
      <c r="R12" s="511"/>
      <c r="S12" s="510" t="s">
        <v>213</v>
      </c>
    </row>
    <row r="13" spans="1:19" ht="30" customHeight="1">
      <c r="A13" s="509"/>
      <c r="B13" s="509"/>
      <c r="C13" s="509"/>
      <c r="D13" s="509"/>
      <c r="E13" s="509"/>
      <c r="F13" s="510"/>
      <c r="G13" s="510"/>
      <c r="H13" s="510"/>
      <c r="I13" s="54" t="s">
        <v>214</v>
      </c>
      <c r="J13" s="45">
        <v>2</v>
      </c>
      <c r="K13" s="45" t="s">
        <v>195</v>
      </c>
      <c r="L13" s="510"/>
      <c r="M13" s="509"/>
      <c r="N13" s="511"/>
      <c r="O13" s="524"/>
      <c r="P13" s="511"/>
      <c r="Q13" s="524"/>
      <c r="R13" s="511"/>
      <c r="S13" s="510"/>
    </row>
    <row r="14" spans="1:19" ht="30.75" customHeight="1">
      <c r="A14" s="509"/>
      <c r="B14" s="509"/>
      <c r="C14" s="509"/>
      <c r="D14" s="509"/>
      <c r="E14" s="509"/>
      <c r="F14" s="510"/>
      <c r="G14" s="510"/>
      <c r="H14" s="45" t="s">
        <v>117</v>
      </c>
      <c r="I14" s="54" t="s">
        <v>208</v>
      </c>
      <c r="J14" s="45">
        <v>32</v>
      </c>
      <c r="K14" s="45" t="s">
        <v>67</v>
      </c>
      <c r="L14" s="510"/>
      <c r="M14" s="509"/>
      <c r="N14" s="511"/>
      <c r="O14" s="524"/>
      <c r="P14" s="511"/>
      <c r="Q14" s="524"/>
      <c r="R14" s="511"/>
      <c r="S14" s="510"/>
    </row>
    <row r="15" spans="1:19" ht="21.75" customHeight="1">
      <c r="A15" s="509"/>
      <c r="B15" s="509"/>
      <c r="C15" s="509"/>
      <c r="D15" s="509"/>
      <c r="E15" s="509"/>
      <c r="F15" s="510"/>
      <c r="G15" s="510"/>
      <c r="H15" s="45" t="s">
        <v>215</v>
      </c>
      <c r="I15" s="54" t="s">
        <v>208</v>
      </c>
      <c r="J15" s="45">
        <v>20</v>
      </c>
      <c r="K15" s="45" t="s">
        <v>67</v>
      </c>
      <c r="L15" s="510"/>
      <c r="M15" s="509"/>
      <c r="N15" s="511"/>
      <c r="O15" s="524"/>
      <c r="P15" s="511"/>
      <c r="Q15" s="524"/>
      <c r="R15" s="511"/>
      <c r="S15" s="510"/>
    </row>
    <row r="16" spans="1:19" ht="23.25" customHeight="1">
      <c r="A16" s="501">
        <v>4</v>
      </c>
      <c r="B16" s="501">
        <v>1</v>
      </c>
      <c r="C16" s="501">
        <v>1</v>
      </c>
      <c r="D16" s="501">
        <v>6</v>
      </c>
      <c r="E16" s="502" t="s">
        <v>216</v>
      </c>
      <c r="F16" s="502" t="s">
        <v>217</v>
      </c>
      <c r="G16" s="502" t="s">
        <v>218</v>
      </c>
      <c r="H16" s="45" t="s">
        <v>125</v>
      </c>
      <c r="I16" s="45" t="s">
        <v>204</v>
      </c>
      <c r="J16" s="45">
        <v>67</v>
      </c>
      <c r="K16" s="45" t="s">
        <v>67</v>
      </c>
      <c r="L16" s="502" t="s">
        <v>219</v>
      </c>
      <c r="M16" s="501" t="s">
        <v>63</v>
      </c>
      <c r="N16" s="503"/>
      <c r="O16" s="505">
        <v>61128.15</v>
      </c>
      <c r="P16" s="503"/>
      <c r="Q16" s="505">
        <v>48928.15</v>
      </c>
      <c r="R16" s="503"/>
      <c r="S16" s="502" t="s">
        <v>197</v>
      </c>
    </row>
    <row r="17" spans="1:19" ht="26.25" customHeight="1">
      <c r="A17" s="471"/>
      <c r="B17" s="471"/>
      <c r="C17" s="471"/>
      <c r="D17" s="471"/>
      <c r="E17" s="472"/>
      <c r="F17" s="472"/>
      <c r="G17" s="472"/>
      <c r="H17" s="45" t="s">
        <v>155</v>
      </c>
      <c r="I17" s="54" t="s">
        <v>220</v>
      </c>
      <c r="J17" s="45">
        <v>250</v>
      </c>
      <c r="K17" s="45" t="s">
        <v>157</v>
      </c>
      <c r="L17" s="472"/>
      <c r="M17" s="471"/>
      <c r="N17" s="507"/>
      <c r="O17" s="508"/>
      <c r="P17" s="507"/>
      <c r="Q17" s="508"/>
      <c r="R17" s="507"/>
      <c r="S17" s="472"/>
    </row>
    <row r="18" spans="1:19" ht="25.5" customHeight="1">
      <c r="A18" s="471"/>
      <c r="B18" s="471"/>
      <c r="C18" s="471"/>
      <c r="D18" s="471"/>
      <c r="E18" s="472"/>
      <c r="F18" s="472"/>
      <c r="G18" s="472"/>
      <c r="H18" s="45" t="s">
        <v>221</v>
      </c>
      <c r="I18" s="54" t="s">
        <v>222</v>
      </c>
      <c r="J18" s="45">
        <v>1</v>
      </c>
      <c r="K18" s="45" t="s">
        <v>157</v>
      </c>
      <c r="L18" s="472"/>
      <c r="M18" s="471"/>
      <c r="N18" s="507"/>
      <c r="O18" s="508"/>
      <c r="P18" s="507"/>
      <c r="Q18" s="508"/>
      <c r="R18" s="507"/>
      <c r="S18" s="472"/>
    </row>
    <row r="19" spans="1:19" ht="53.25" customHeight="1">
      <c r="A19" s="471"/>
      <c r="B19" s="471"/>
      <c r="C19" s="471"/>
      <c r="D19" s="471"/>
      <c r="E19" s="472"/>
      <c r="F19" s="472"/>
      <c r="G19" s="472"/>
      <c r="H19" s="501" t="s">
        <v>141</v>
      </c>
      <c r="I19" s="54" t="s">
        <v>223</v>
      </c>
      <c r="J19" s="45">
        <v>7</v>
      </c>
      <c r="K19" s="45" t="s">
        <v>157</v>
      </c>
      <c r="L19" s="472"/>
      <c r="M19" s="471"/>
      <c r="N19" s="507"/>
      <c r="O19" s="508"/>
      <c r="P19" s="507"/>
      <c r="Q19" s="508"/>
      <c r="R19" s="507"/>
      <c r="S19" s="472"/>
    </row>
    <row r="20" spans="1:19" ht="52.5" customHeight="1">
      <c r="A20" s="471"/>
      <c r="B20" s="471"/>
      <c r="C20" s="471"/>
      <c r="D20" s="471"/>
      <c r="E20" s="472"/>
      <c r="F20" s="472"/>
      <c r="G20" s="472"/>
      <c r="H20" s="454"/>
      <c r="I20" s="54" t="s">
        <v>208</v>
      </c>
      <c r="J20" s="45">
        <v>200</v>
      </c>
      <c r="K20" s="45" t="s">
        <v>67</v>
      </c>
      <c r="L20" s="472"/>
      <c r="M20" s="471"/>
      <c r="N20" s="507"/>
      <c r="O20" s="508"/>
      <c r="P20" s="507"/>
      <c r="Q20" s="508"/>
      <c r="R20" s="507"/>
      <c r="S20" s="472"/>
    </row>
    <row r="21" spans="1:19" ht="62.25" customHeight="1">
      <c r="A21" s="454"/>
      <c r="B21" s="454"/>
      <c r="C21" s="454"/>
      <c r="D21" s="454"/>
      <c r="E21" s="473"/>
      <c r="F21" s="473"/>
      <c r="G21" s="473"/>
      <c r="H21" s="54" t="s">
        <v>224</v>
      </c>
      <c r="I21" s="54" t="s">
        <v>225</v>
      </c>
      <c r="J21" s="45">
        <v>1</v>
      </c>
      <c r="K21" s="45" t="s">
        <v>157</v>
      </c>
      <c r="L21" s="473"/>
      <c r="M21" s="454"/>
      <c r="N21" s="504"/>
      <c r="O21" s="506"/>
      <c r="P21" s="504"/>
      <c r="Q21" s="506"/>
      <c r="R21" s="504"/>
      <c r="S21" s="473"/>
    </row>
    <row r="22" spans="1:19" ht="172.5" customHeight="1">
      <c r="A22" s="45">
        <v>5</v>
      </c>
      <c r="B22" s="45">
        <v>6</v>
      </c>
      <c r="C22" s="45">
        <v>1</v>
      </c>
      <c r="D22" s="45">
        <v>6</v>
      </c>
      <c r="E22" s="54" t="s">
        <v>226</v>
      </c>
      <c r="F22" s="54" t="s">
        <v>227</v>
      </c>
      <c r="G22" s="54" t="s">
        <v>228</v>
      </c>
      <c r="H22" s="45" t="s">
        <v>229</v>
      </c>
      <c r="I22" s="54" t="s">
        <v>204</v>
      </c>
      <c r="J22" s="45">
        <v>250</v>
      </c>
      <c r="K22" s="45" t="s">
        <v>67</v>
      </c>
      <c r="L22" s="54" t="s">
        <v>230</v>
      </c>
      <c r="M22" s="45" t="s">
        <v>63</v>
      </c>
      <c r="N22" s="226"/>
      <c r="O22" s="165">
        <v>56050</v>
      </c>
      <c r="P22" s="226"/>
      <c r="Q22" s="165">
        <v>45300</v>
      </c>
      <c r="R22" s="226"/>
      <c r="S22" s="54" t="s">
        <v>231</v>
      </c>
    </row>
    <row r="23" spans="1:19" ht="25.5" customHeight="1">
      <c r="A23" s="501">
        <v>6</v>
      </c>
      <c r="B23" s="501">
        <v>1</v>
      </c>
      <c r="C23" s="501">
        <v>1</v>
      </c>
      <c r="D23" s="501">
        <v>6</v>
      </c>
      <c r="E23" s="501" t="s">
        <v>232</v>
      </c>
      <c r="F23" s="502" t="s">
        <v>233</v>
      </c>
      <c r="G23" s="502" t="s">
        <v>234</v>
      </c>
      <c r="H23" s="501" t="s">
        <v>235</v>
      </c>
      <c r="I23" s="54" t="s">
        <v>107</v>
      </c>
      <c r="J23" s="45">
        <v>6</v>
      </c>
      <c r="K23" s="45" t="s">
        <v>157</v>
      </c>
      <c r="L23" s="502" t="s">
        <v>236</v>
      </c>
      <c r="M23" s="501" t="s">
        <v>63</v>
      </c>
      <c r="N23" s="503"/>
      <c r="O23" s="505">
        <v>36763.269999999997</v>
      </c>
      <c r="P23" s="503"/>
      <c r="Q23" s="505">
        <v>28949.27</v>
      </c>
      <c r="R23" s="503"/>
      <c r="S23" s="502" t="s">
        <v>237</v>
      </c>
    </row>
    <row r="24" spans="1:19">
      <c r="A24" s="471"/>
      <c r="B24" s="471"/>
      <c r="C24" s="471"/>
      <c r="D24" s="471"/>
      <c r="E24" s="471"/>
      <c r="F24" s="472"/>
      <c r="G24" s="472"/>
      <c r="H24" s="454"/>
      <c r="I24" s="54" t="s">
        <v>204</v>
      </c>
      <c r="J24" s="45">
        <v>90</v>
      </c>
      <c r="K24" s="45" t="s">
        <v>67</v>
      </c>
      <c r="L24" s="472"/>
      <c r="M24" s="471"/>
      <c r="N24" s="507"/>
      <c r="O24" s="508"/>
      <c r="P24" s="507"/>
      <c r="Q24" s="508"/>
      <c r="R24" s="507"/>
      <c r="S24" s="472"/>
    </row>
    <row r="25" spans="1:19" ht="42.75" customHeight="1">
      <c r="A25" s="471"/>
      <c r="B25" s="471"/>
      <c r="C25" s="471"/>
      <c r="D25" s="471"/>
      <c r="E25" s="471"/>
      <c r="F25" s="472"/>
      <c r="G25" s="472"/>
      <c r="H25" s="501" t="s">
        <v>117</v>
      </c>
      <c r="I25" s="54" t="s">
        <v>238</v>
      </c>
      <c r="J25" s="45">
        <v>3</v>
      </c>
      <c r="K25" s="45" t="s">
        <v>157</v>
      </c>
      <c r="L25" s="472"/>
      <c r="M25" s="471"/>
      <c r="N25" s="507"/>
      <c r="O25" s="508"/>
      <c r="P25" s="507"/>
      <c r="Q25" s="508"/>
      <c r="R25" s="507"/>
      <c r="S25" s="472"/>
    </row>
    <row r="26" spans="1:19" ht="36" customHeight="1">
      <c r="A26" s="471"/>
      <c r="B26" s="471"/>
      <c r="C26" s="471"/>
      <c r="D26" s="471"/>
      <c r="E26" s="471"/>
      <c r="F26" s="472"/>
      <c r="G26" s="472"/>
      <c r="H26" s="454"/>
      <c r="I26" s="54" t="s">
        <v>204</v>
      </c>
      <c r="J26" s="45">
        <v>45</v>
      </c>
      <c r="K26" s="45" t="s">
        <v>67</v>
      </c>
      <c r="L26" s="472"/>
      <c r="M26" s="471"/>
      <c r="N26" s="507"/>
      <c r="O26" s="508"/>
      <c r="P26" s="507"/>
      <c r="Q26" s="508"/>
      <c r="R26" s="507"/>
      <c r="S26" s="472"/>
    </row>
    <row r="27" spans="1:19" ht="30" customHeight="1">
      <c r="A27" s="471"/>
      <c r="B27" s="471"/>
      <c r="C27" s="471"/>
      <c r="D27" s="471"/>
      <c r="E27" s="471"/>
      <c r="F27" s="472"/>
      <c r="G27" s="472"/>
      <c r="H27" s="45" t="s">
        <v>239</v>
      </c>
      <c r="I27" s="54" t="s">
        <v>204</v>
      </c>
      <c r="J27" s="45">
        <v>50</v>
      </c>
      <c r="K27" s="45" t="s">
        <v>67</v>
      </c>
      <c r="L27" s="472"/>
      <c r="M27" s="471"/>
      <c r="N27" s="507"/>
      <c r="O27" s="508"/>
      <c r="P27" s="507"/>
      <c r="Q27" s="508"/>
      <c r="R27" s="507"/>
      <c r="S27" s="472"/>
    </row>
    <row r="28" spans="1:19" ht="30" customHeight="1">
      <c r="A28" s="454"/>
      <c r="B28" s="454"/>
      <c r="C28" s="454"/>
      <c r="D28" s="454"/>
      <c r="E28" s="454"/>
      <c r="F28" s="473"/>
      <c r="G28" s="473"/>
      <c r="H28" s="45" t="s">
        <v>155</v>
      </c>
      <c r="I28" s="54" t="s">
        <v>240</v>
      </c>
      <c r="J28" s="45">
        <v>370</v>
      </c>
      <c r="K28" s="45" t="s">
        <v>157</v>
      </c>
      <c r="L28" s="473"/>
      <c r="M28" s="454"/>
      <c r="N28" s="504"/>
      <c r="O28" s="506"/>
      <c r="P28" s="504"/>
      <c r="Q28" s="506"/>
      <c r="R28" s="504"/>
      <c r="S28" s="473"/>
    </row>
    <row r="29" spans="1:19" ht="53.25" customHeight="1">
      <c r="A29" s="501">
        <v>7</v>
      </c>
      <c r="B29" s="501">
        <v>6</v>
      </c>
      <c r="C29" s="501">
        <v>1</v>
      </c>
      <c r="D29" s="501">
        <v>6</v>
      </c>
      <c r="E29" s="502" t="s">
        <v>241</v>
      </c>
      <c r="F29" s="502" t="s">
        <v>242</v>
      </c>
      <c r="G29" s="502" t="s">
        <v>243</v>
      </c>
      <c r="H29" s="502" t="s">
        <v>199</v>
      </c>
      <c r="I29" s="54" t="s">
        <v>244</v>
      </c>
      <c r="J29" s="45">
        <v>4</v>
      </c>
      <c r="K29" s="45" t="s">
        <v>195</v>
      </c>
      <c r="L29" s="502" t="s">
        <v>245</v>
      </c>
      <c r="M29" s="501" t="s">
        <v>63</v>
      </c>
      <c r="N29" s="503"/>
      <c r="O29" s="505">
        <v>42947</v>
      </c>
      <c r="P29" s="503"/>
      <c r="Q29" s="505">
        <v>38397</v>
      </c>
      <c r="R29" s="503"/>
      <c r="S29" s="502" t="s">
        <v>231</v>
      </c>
    </row>
    <row r="30" spans="1:19" ht="53.25" customHeight="1">
      <c r="A30" s="454"/>
      <c r="B30" s="454"/>
      <c r="C30" s="454"/>
      <c r="D30" s="454"/>
      <c r="E30" s="473"/>
      <c r="F30" s="473"/>
      <c r="G30" s="473"/>
      <c r="H30" s="473"/>
      <c r="I30" s="54" t="s">
        <v>204</v>
      </c>
      <c r="J30" s="45">
        <v>20</v>
      </c>
      <c r="K30" s="45" t="s">
        <v>67</v>
      </c>
      <c r="L30" s="473"/>
      <c r="M30" s="454"/>
      <c r="N30" s="504"/>
      <c r="O30" s="506"/>
      <c r="P30" s="504"/>
      <c r="Q30" s="506"/>
      <c r="R30" s="504"/>
      <c r="S30" s="473"/>
    </row>
    <row r="31" spans="1:19" ht="58.5" customHeight="1">
      <c r="A31" s="501">
        <v>8</v>
      </c>
      <c r="B31" s="501">
        <v>6</v>
      </c>
      <c r="C31" s="501">
        <v>1</v>
      </c>
      <c r="D31" s="501">
        <v>6</v>
      </c>
      <c r="E31" s="502" t="s">
        <v>246</v>
      </c>
      <c r="F31" s="502" t="s">
        <v>247</v>
      </c>
      <c r="G31" s="502" t="s">
        <v>248</v>
      </c>
      <c r="H31" s="54" t="s">
        <v>249</v>
      </c>
      <c r="I31" s="54" t="s">
        <v>208</v>
      </c>
      <c r="J31" s="45">
        <v>40</v>
      </c>
      <c r="K31" s="45" t="s">
        <v>67</v>
      </c>
      <c r="L31" s="502" t="s">
        <v>250</v>
      </c>
      <c r="M31" s="501" t="s">
        <v>206</v>
      </c>
      <c r="N31" s="503"/>
      <c r="O31" s="505">
        <v>45427.5</v>
      </c>
      <c r="P31" s="503"/>
      <c r="Q31" s="505">
        <v>41200</v>
      </c>
      <c r="R31" s="503"/>
      <c r="S31" s="502" t="s">
        <v>251</v>
      </c>
    </row>
    <row r="32" spans="1:19" ht="58.5" customHeight="1">
      <c r="A32" s="471"/>
      <c r="B32" s="471"/>
      <c r="C32" s="471"/>
      <c r="D32" s="471"/>
      <c r="E32" s="472"/>
      <c r="F32" s="472"/>
      <c r="G32" s="472"/>
      <c r="H32" s="502" t="s">
        <v>199</v>
      </c>
      <c r="I32" s="45" t="s">
        <v>214</v>
      </c>
      <c r="J32" s="45">
        <v>4</v>
      </c>
      <c r="K32" s="45" t="s">
        <v>195</v>
      </c>
      <c r="L32" s="472"/>
      <c r="M32" s="471"/>
      <c r="N32" s="507"/>
      <c r="O32" s="508"/>
      <c r="P32" s="507"/>
      <c r="Q32" s="508"/>
      <c r="R32" s="507"/>
      <c r="S32" s="472"/>
    </row>
    <row r="33" spans="1:19" ht="58.5" customHeight="1">
      <c r="A33" s="454"/>
      <c r="B33" s="454"/>
      <c r="C33" s="454"/>
      <c r="D33" s="454"/>
      <c r="E33" s="473"/>
      <c r="F33" s="473"/>
      <c r="G33" s="473"/>
      <c r="H33" s="473"/>
      <c r="I33" s="45" t="s">
        <v>208</v>
      </c>
      <c r="J33" s="45">
        <v>40</v>
      </c>
      <c r="K33" s="45" t="s">
        <v>67</v>
      </c>
      <c r="L33" s="473"/>
      <c r="M33" s="454"/>
      <c r="N33" s="504"/>
      <c r="O33" s="506"/>
      <c r="P33" s="504"/>
      <c r="Q33" s="506"/>
      <c r="R33" s="504"/>
      <c r="S33" s="473"/>
    </row>
    <row r="34" spans="1:19" ht="123.75" customHeight="1">
      <c r="A34" s="45">
        <v>9</v>
      </c>
      <c r="B34" s="45">
        <v>1</v>
      </c>
      <c r="C34" s="45">
        <v>1</v>
      </c>
      <c r="D34" s="45">
        <v>6</v>
      </c>
      <c r="E34" s="54" t="s">
        <v>252</v>
      </c>
      <c r="F34" s="54" t="s">
        <v>253</v>
      </c>
      <c r="G34" s="54" t="s">
        <v>254</v>
      </c>
      <c r="H34" s="54" t="s">
        <v>117</v>
      </c>
      <c r="I34" s="54" t="s">
        <v>204</v>
      </c>
      <c r="J34" s="45">
        <v>30</v>
      </c>
      <c r="K34" s="45" t="s">
        <v>67</v>
      </c>
      <c r="L34" s="54" t="s">
        <v>2838</v>
      </c>
      <c r="M34" s="45" t="s">
        <v>255</v>
      </c>
      <c r="N34" s="226"/>
      <c r="O34" s="165">
        <v>11226.11</v>
      </c>
      <c r="P34" s="226"/>
      <c r="Q34" s="165">
        <v>8395.16</v>
      </c>
      <c r="R34" s="226"/>
      <c r="S34" s="54" t="s">
        <v>256</v>
      </c>
    </row>
    <row r="35" spans="1:19" ht="75.75" customHeight="1">
      <c r="A35" s="501">
        <v>10</v>
      </c>
      <c r="B35" s="501">
        <v>2</v>
      </c>
      <c r="C35" s="501">
        <v>1</v>
      </c>
      <c r="D35" s="501">
        <v>6</v>
      </c>
      <c r="E35" s="502" t="s">
        <v>257</v>
      </c>
      <c r="F35" s="502" t="s">
        <v>258</v>
      </c>
      <c r="G35" s="502" t="s">
        <v>259</v>
      </c>
      <c r="H35" s="510" t="s">
        <v>117</v>
      </c>
      <c r="I35" s="54" t="s">
        <v>194</v>
      </c>
      <c r="J35" s="45">
        <v>2</v>
      </c>
      <c r="K35" s="45" t="s">
        <v>195</v>
      </c>
      <c r="L35" s="502" t="s">
        <v>260</v>
      </c>
      <c r="M35" s="501" t="s">
        <v>63</v>
      </c>
      <c r="N35" s="503"/>
      <c r="O35" s="505">
        <v>28527.9</v>
      </c>
      <c r="P35" s="503"/>
      <c r="Q35" s="505">
        <v>25916.1</v>
      </c>
      <c r="R35" s="503"/>
      <c r="S35" s="502" t="s">
        <v>261</v>
      </c>
    </row>
    <row r="36" spans="1:19" ht="54.75" customHeight="1">
      <c r="A36" s="454"/>
      <c r="B36" s="454"/>
      <c r="C36" s="454"/>
      <c r="D36" s="454"/>
      <c r="E36" s="473"/>
      <c r="F36" s="473"/>
      <c r="G36" s="473"/>
      <c r="H36" s="510"/>
      <c r="I36" s="45" t="s">
        <v>208</v>
      </c>
      <c r="J36" s="45">
        <v>15</v>
      </c>
      <c r="K36" s="45" t="s">
        <v>67</v>
      </c>
      <c r="L36" s="473"/>
      <c r="M36" s="454"/>
      <c r="N36" s="504"/>
      <c r="O36" s="506"/>
      <c r="P36" s="504"/>
      <c r="Q36" s="506"/>
      <c r="R36" s="504"/>
      <c r="S36" s="473"/>
    </row>
    <row r="37" spans="1:19" ht="48" customHeight="1">
      <c r="A37" s="501">
        <v>11</v>
      </c>
      <c r="B37" s="501">
        <v>2</v>
      </c>
      <c r="C37" s="501">
        <v>1</v>
      </c>
      <c r="D37" s="501">
        <v>9</v>
      </c>
      <c r="E37" s="502" t="s">
        <v>262</v>
      </c>
      <c r="F37" s="502" t="s">
        <v>263</v>
      </c>
      <c r="G37" s="502" t="s">
        <v>264</v>
      </c>
      <c r="H37" s="502" t="s">
        <v>117</v>
      </c>
      <c r="I37" s="54" t="s">
        <v>204</v>
      </c>
      <c r="J37" s="45">
        <v>75</v>
      </c>
      <c r="K37" s="45" t="s">
        <v>67</v>
      </c>
      <c r="L37" s="502" t="s">
        <v>265</v>
      </c>
      <c r="M37" s="501" t="s">
        <v>63</v>
      </c>
      <c r="N37" s="503"/>
      <c r="O37" s="505">
        <v>102323.4</v>
      </c>
      <c r="P37" s="503"/>
      <c r="Q37" s="505">
        <v>91800.25</v>
      </c>
      <c r="R37" s="503"/>
      <c r="S37" s="502" t="s">
        <v>266</v>
      </c>
    </row>
    <row r="38" spans="1:19" ht="48" customHeight="1">
      <c r="A38" s="471"/>
      <c r="B38" s="471"/>
      <c r="C38" s="471"/>
      <c r="D38" s="471"/>
      <c r="E38" s="472"/>
      <c r="F38" s="472"/>
      <c r="G38" s="472"/>
      <c r="H38" s="472"/>
      <c r="I38" s="45" t="s">
        <v>238</v>
      </c>
      <c r="J38" s="185">
        <v>3</v>
      </c>
      <c r="K38" s="45" t="s">
        <v>157</v>
      </c>
      <c r="L38" s="472"/>
      <c r="M38" s="471"/>
      <c r="N38" s="507"/>
      <c r="O38" s="508"/>
      <c r="P38" s="507"/>
      <c r="Q38" s="508"/>
      <c r="R38" s="507"/>
      <c r="S38" s="472"/>
    </row>
    <row r="39" spans="1:19" ht="37.5" customHeight="1">
      <c r="A39" s="471"/>
      <c r="B39" s="471"/>
      <c r="C39" s="471"/>
      <c r="D39" s="471"/>
      <c r="E39" s="472"/>
      <c r="F39" s="472"/>
      <c r="G39" s="472"/>
      <c r="H39" s="473"/>
      <c r="I39" s="54" t="s">
        <v>194</v>
      </c>
      <c r="J39" s="45">
        <v>2</v>
      </c>
      <c r="K39" s="45" t="s">
        <v>195</v>
      </c>
      <c r="L39" s="472"/>
      <c r="M39" s="471"/>
      <c r="N39" s="507"/>
      <c r="O39" s="508"/>
      <c r="P39" s="507"/>
      <c r="Q39" s="508"/>
      <c r="R39" s="507"/>
      <c r="S39" s="472"/>
    </row>
    <row r="40" spans="1:19" ht="29.25" customHeight="1">
      <c r="A40" s="471"/>
      <c r="B40" s="471"/>
      <c r="C40" s="471"/>
      <c r="D40" s="471"/>
      <c r="E40" s="472"/>
      <c r="F40" s="472"/>
      <c r="G40" s="472"/>
      <c r="H40" s="502" t="s">
        <v>199</v>
      </c>
      <c r="I40" s="45" t="s">
        <v>267</v>
      </c>
      <c r="J40" s="45">
        <v>3</v>
      </c>
      <c r="K40" s="45" t="s">
        <v>157</v>
      </c>
      <c r="L40" s="472"/>
      <c r="M40" s="471"/>
      <c r="N40" s="507"/>
      <c r="O40" s="508"/>
      <c r="P40" s="507"/>
      <c r="Q40" s="508"/>
      <c r="R40" s="507"/>
      <c r="S40" s="472"/>
    </row>
    <row r="41" spans="1:19" ht="22.5" customHeight="1">
      <c r="A41" s="471"/>
      <c r="B41" s="471"/>
      <c r="C41" s="471"/>
      <c r="D41" s="471"/>
      <c r="E41" s="472"/>
      <c r="F41" s="472"/>
      <c r="G41" s="472"/>
      <c r="H41" s="473"/>
      <c r="I41" s="45" t="s">
        <v>208</v>
      </c>
      <c r="J41" s="45">
        <v>75</v>
      </c>
      <c r="K41" s="45" t="s">
        <v>67</v>
      </c>
      <c r="L41" s="472"/>
      <c r="M41" s="471"/>
      <c r="N41" s="507"/>
      <c r="O41" s="508"/>
      <c r="P41" s="507"/>
      <c r="Q41" s="508"/>
      <c r="R41" s="507"/>
      <c r="S41" s="472"/>
    </row>
    <row r="42" spans="1:19" ht="30.75" customHeight="1">
      <c r="A42" s="454"/>
      <c r="B42" s="454"/>
      <c r="C42" s="454"/>
      <c r="D42" s="454"/>
      <c r="E42" s="473"/>
      <c r="F42" s="473"/>
      <c r="G42" s="473"/>
      <c r="H42" s="45" t="s">
        <v>155</v>
      </c>
      <c r="I42" s="45" t="s">
        <v>268</v>
      </c>
      <c r="J42" s="45">
        <v>1</v>
      </c>
      <c r="K42" s="45" t="s">
        <v>157</v>
      </c>
      <c r="L42" s="473"/>
      <c r="M42" s="454"/>
      <c r="N42" s="504"/>
      <c r="O42" s="506"/>
      <c r="P42" s="504"/>
      <c r="Q42" s="506"/>
      <c r="R42" s="504"/>
      <c r="S42" s="473"/>
    </row>
    <row r="43" spans="1:19" ht="195">
      <c r="A43" s="45">
        <v>12</v>
      </c>
      <c r="B43" s="45">
        <v>6</v>
      </c>
      <c r="C43" s="45">
        <v>1</v>
      </c>
      <c r="D43" s="45">
        <v>9</v>
      </c>
      <c r="E43" s="54" t="s">
        <v>269</v>
      </c>
      <c r="F43" s="54" t="s">
        <v>270</v>
      </c>
      <c r="G43" s="54" t="s">
        <v>271</v>
      </c>
      <c r="H43" s="54" t="s">
        <v>125</v>
      </c>
      <c r="I43" s="45" t="s">
        <v>204</v>
      </c>
      <c r="J43" s="45">
        <v>50</v>
      </c>
      <c r="K43" s="45" t="s">
        <v>67</v>
      </c>
      <c r="L43" s="54" t="s">
        <v>272</v>
      </c>
      <c r="M43" s="45" t="s">
        <v>63</v>
      </c>
      <c r="N43" s="226"/>
      <c r="O43" s="165">
        <v>30979.5</v>
      </c>
      <c r="P43" s="226"/>
      <c r="Q43" s="165">
        <v>27047.7</v>
      </c>
      <c r="R43" s="226"/>
      <c r="S43" s="54" t="s">
        <v>273</v>
      </c>
    </row>
    <row r="44" spans="1:19" ht="61.5" customHeight="1">
      <c r="A44" s="501">
        <v>13</v>
      </c>
      <c r="B44" s="501">
        <v>3</v>
      </c>
      <c r="C44" s="501">
        <v>1</v>
      </c>
      <c r="D44" s="501">
        <v>9</v>
      </c>
      <c r="E44" s="501" t="s">
        <v>274</v>
      </c>
      <c r="F44" s="502" t="s">
        <v>275</v>
      </c>
      <c r="G44" s="502" t="s">
        <v>276</v>
      </c>
      <c r="H44" s="502" t="s">
        <v>199</v>
      </c>
      <c r="I44" s="45" t="s">
        <v>214</v>
      </c>
      <c r="J44" s="45">
        <v>3</v>
      </c>
      <c r="K44" s="45" t="s">
        <v>195</v>
      </c>
      <c r="L44" s="502" t="s">
        <v>277</v>
      </c>
      <c r="M44" s="501" t="s">
        <v>63</v>
      </c>
      <c r="N44" s="503"/>
      <c r="O44" s="505">
        <v>40775</v>
      </c>
      <c r="P44" s="503"/>
      <c r="Q44" s="505">
        <v>40775</v>
      </c>
      <c r="R44" s="503"/>
      <c r="S44" s="502" t="s">
        <v>278</v>
      </c>
    </row>
    <row r="45" spans="1:19" ht="61.5" customHeight="1">
      <c r="A45" s="454"/>
      <c r="B45" s="454"/>
      <c r="C45" s="454"/>
      <c r="D45" s="454"/>
      <c r="E45" s="454"/>
      <c r="F45" s="473"/>
      <c r="G45" s="473"/>
      <c r="H45" s="473"/>
      <c r="I45" s="45" t="s">
        <v>208</v>
      </c>
      <c r="J45" s="45">
        <v>37</v>
      </c>
      <c r="K45" s="45" t="s">
        <v>67</v>
      </c>
      <c r="L45" s="473"/>
      <c r="M45" s="454"/>
      <c r="N45" s="504"/>
      <c r="O45" s="506"/>
      <c r="P45" s="504"/>
      <c r="Q45" s="506"/>
      <c r="R45" s="504"/>
      <c r="S45" s="473"/>
    </row>
    <row r="46" spans="1:19" ht="51" customHeight="1">
      <c r="A46" s="501">
        <v>14</v>
      </c>
      <c r="B46" s="501">
        <v>6</v>
      </c>
      <c r="C46" s="501">
        <v>5</v>
      </c>
      <c r="D46" s="501">
        <v>11</v>
      </c>
      <c r="E46" s="502" t="s">
        <v>279</v>
      </c>
      <c r="F46" s="502" t="s">
        <v>280</v>
      </c>
      <c r="G46" s="502" t="s">
        <v>281</v>
      </c>
      <c r="H46" s="502" t="s">
        <v>235</v>
      </c>
      <c r="I46" s="45" t="s">
        <v>107</v>
      </c>
      <c r="J46" s="45">
        <v>12</v>
      </c>
      <c r="K46" s="45" t="s">
        <v>157</v>
      </c>
      <c r="L46" s="502" t="s">
        <v>282</v>
      </c>
      <c r="M46" s="501" t="s">
        <v>63</v>
      </c>
      <c r="N46" s="503"/>
      <c r="O46" s="505">
        <v>34564.35</v>
      </c>
      <c r="P46" s="503"/>
      <c r="Q46" s="505">
        <v>30000</v>
      </c>
      <c r="R46" s="503"/>
      <c r="S46" s="502" t="s">
        <v>283</v>
      </c>
    </row>
    <row r="47" spans="1:19" ht="51" customHeight="1">
      <c r="A47" s="471"/>
      <c r="B47" s="471"/>
      <c r="C47" s="471"/>
      <c r="D47" s="471"/>
      <c r="E47" s="472"/>
      <c r="F47" s="472"/>
      <c r="G47" s="472"/>
      <c r="H47" s="473"/>
      <c r="I47" s="45" t="s">
        <v>208</v>
      </c>
      <c r="J47" s="45">
        <v>122</v>
      </c>
      <c r="K47" s="45" t="s">
        <v>67</v>
      </c>
      <c r="L47" s="472"/>
      <c r="M47" s="471"/>
      <c r="N47" s="507"/>
      <c r="O47" s="508"/>
      <c r="P47" s="507"/>
      <c r="Q47" s="508"/>
      <c r="R47" s="507"/>
      <c r="S47" s="472"/>
    </row>
    <row r="48" spans="1:19" ht="51" customHeight="1">
      <c r="A48" s="471"/>
      <c r="B48" s="471"/>
      <c r="C48" s="471"/>
      <c r="D48" s="471"/>
      <c r="E48" s="472"/>
      <c r="F48" s="472"/>
      <c r="G48" s="472"/>
      <c r="H48" s="54" t="s">
        <v>199</v>
      </c>
      <c r="I48" s="45" t="s">
        <v>208</v>
      </c>
      <c r="J48" s="45">
        <v>30</v>
      </c>
      <c r="K48" s="45" t="s">
        <v>67</v>
      </c>
      <c r="L48" s="472"/>
      <c r="M48" s="471"/>
      <c r="N48" s="507"/>
      <c r="O48" s="508"/>
      <c r="P48" s="507"/>
      <c r="Q48" s="508"/>
      <c r="R48" s="507"/>
      <c r="S48" s="472"/>
    </row>
    <row r="49" spans="1:19" ht="51" customHeight="1">
      <c r="A49" s="471"/>
      <c r="B49" s="471"/>
      <c r="C49" s="471"/>
      <c r="D49" s="471"/>
      <c r="E49" s="472"/>
      <c r="F49" s="472"/>
      <c r="G49" s="472"/>
      <c r="H49" s="45" t="s">
        <v>155</v>
      </c>
      <c r="I49" s="45" t="s">
        <v>220</v>
      </c>
      <c r="J49" s="45">
        <v>500</v>
      </c>
      <c r="K49" s="45" t="s">
        <v>157</v>
      </c>
      <c r="L49" s="472"/>
      <c r="M49" s="471"/>
      <c r="N49" s="507"/>
      <c r="O49" s="508"/>
      <c r="P49" s="507"/>
      <c r="Q49" s="508"/>
      <c r="R49" s="507"/>
      <c r="S49" s="472"/>
    </row>
    <row r="50" spans="1:19" ht="51" customHeight="1">
      <c r="A50" s="471"/>
      <c r="B50" s="471"/>
      <c r="C50" s="471"/>
      <c r="D50" s="471"/>
      <c r="E50" s="472"/>
      <c r="F50" s="472"/>
      <c r="G50" s="472"/>
      <c r="H50" s="45" t="s">
        <v>284</v>
      </c>
      <c r="I50" s="45" t="s">
        <v>285</v>
      </c>
      <c r="J50" s="45">
        <v>1</v>
      </c>
      <c r="K50" s="45" t="s">
        <v>157</v>
      </c>
      <c r="L50" s="472"/>
      <c r="M50" s="471"/>
      <c r="N50" s="507"/>
      <c r="O50" s="508"/>
      <c r="P50" s="507"/>
      <c r="Q50" s="508"/>
      <c r="R50" s="507"/>
      <c r="S50" s="472"/>
    </row>
    <row r="51" spans="1:19" ht="51" customHeight="1">
      <c r="A51" s="454"/>
      <c r="B51" s="454"/>
      <c r="C51" s="454"/>
      <c r="D51" s="454"/>
      <c r="E51" s="473"/>
      <c r="F51" s="473"/>
      <c r="G51" s="473"/>
      <c r="H51" s="45" t="s">
        <v>2001</v>
      </c>
      <c r="I51" s="45" t="s">
        <v>208</v>
      </c>
      <c r="J51" s="45">
        <v>40</v>
      </c>
      <c r="K51" s="45" t="s">
        <v>67</v>
      </c>
      <c r="L51" s="473"/>
      <c r="M51" s="454"/>
      <c r="N51" s="504"/>
      <c r="O51" s="506"/>
      <c r="P51" s="504"/>
      <c r="Q51" s="506"/>
      <c r="R51" s="504"/>
      <c r="S51" s="473"/>
    </row>
    <row r="52" spans="1:19" ht="35.25" customHeight="1">
      <c r="A52" s="501">
        <v>15</v>
      </c>
      <c r="B52" s="501">
        <v>6</v>
      </c>
      <c r="C52" s="501">
        <v>5</v>
      </c>
      <c r="D52" s="501">
        <v>11</v>
      </c>
      <c r="E52" s="502" t="s">
        <v>286</v>
      </c>
      <c r="F52" s="502" t="s">
        <v>287</v>
      </c>
      <c r="G52" s="502" t="s">
        <v>288</v>
      </c>
      <c r="H52" s="501" t="s">
        <v>235</v>
      </c>
      <c r="I52" s="45" t="s">
        <v>289</v>
      </c>
      <c r="J52" s="45">
        <v>3</v>
      </c>
      <c r="K52" s="45" t="s">
        <v>157</v>
      </c>
      <c r="L52" s="502" t="s">
        <v>290</v>
      </c>
      <c r="M52" s="501" t="s">
        <v>63</v>
      </c>
      <c r="N52" s="503"/>
      <c r="O52" s="505">
        <v>37841.800000000003</v>
      </c>
      <c r="P52" s="503"/>
      <c r="Q52" s="505">
        <v>34000</v>
      </c>
      <c r="R52" s="503"/>
      <c r="S52" s="502" t="s">
        <v>251</v>
      </c>
    </row>
    <row r="53" spans="1:19" ht="35.25" customHeight="1">
      <c r="A53" s="471"/>
      <c r="B53" s="471"/>
      <c r="C53" s="471"/>
      <c r="D53" s="471"/>
      <c r="E53" s="472"/>
      <c r="F53" s="472"/>
      <c r="G53" s="472"/>
      <c r="H53" s="454"/>
      <c r="I53" s="45" t="s">
        <v>208</v>
      </c>
      <c r="J53" s="45">
        <v>82</v>
      </c>
      <c r="K53" s="45" t="s">
        <v>67</v>
      </c>
      <c r="L53" s="472"/>
      <c r="M53" s="471"/>
      <c r="N53" s="507"/>
      <c r="O53" s="508"/>
      <c r="P53" s="507"/>
      <c r="Q53" s="508"/>
      <c r="R53" s="507"/>
      <c r="S53" s="472"/>
    </row>
    <row r="54" spans="1:19" ht="35.25" customHeight="1">
      <c r="A54" s="471"/>
      <c r="B54" s="471"/>
      <c r="C54" s="471"/>
      <c r="D54" s="471"/>
      <c r="E54" s="472"/>
      <c r="F54" s="472"/>
      <c r="G54" s="472"/>
      <c r="H54" s="45" t="s">
        <v>221</v>
      </c>
      <c r="I54" s="54" t="s">
        <v>2839</v>
      </c>
      <c r="J54" s="45">
        <v>55</v>
      </c>
      <c r="K54" s="45" t="s">
        <v>157</v>
      </c>
      <c r="L54" s="472"/>
      <c r="M54" s="471"/>
      <c r="N54" s="507"/>
      <c r="O54" s="508"/>
      <c r="P54" s="507"/>
      <c r="Q54" s="508"/>
      <c r="R54" s="507"/>
      <c r="S54" s="472"/>
    </row>
    <row r="55" spans="1:19" ht="35.25" customHeight="1">
      <c r="A55" s="454"/>
      <c r="B55" s="454"/>
      <c r="C55" s="454"/>
      <c r="D55" s="454"/>
      <c r="E55" s="473"/>
      <c r="F55" s="473"/>
      <c r="G55" s="473"/>
      <c r="H55" s="45" t="s">
        <v>141</v>
      </c>
      <c r="I55" s="45" t="s">
        <v>208</v>
      </c>
      <c r="J55" s="45">
        <v>68</v>
      </c>
      <c r="K55" s="45" t="s">
        <v>67</v>
      </c>
      <c r="L55" s="473"/>
      <c r="M55" s="454"/>
      <c r="N55" s="504"/>
      <c r="O55" s="506"/>
      <c r="P55" s="504"/>
      <c r="Q55" s="506"/>
      <c r="R55" s="504"/>
      <c r="S55" s="473"/>
    </row>
    <row r="56" spans="1:19" ht="39.75" customHeight="1">
      <c r="A56" s="501">
        <v>16</v>
      </c>
      <c r="B56" s="501">
        <v>6</v>
      </c>
      <c r="C56" s="501">
        <v>5</v>
      </c>
      <c r="D56" s="501">
        <v>11</v>
      </c>
      <c r="E56" s="502" t="s">
        <v>291</v>
      </c>
      <c r="F56" s="502" t="s">
        <v>292</v>
      </c>
      <c r="G56" s="502" t="s">
        <v>293</v>
      </c>
      <c r="H56" s="54" t="s">
        <v>199</v>
      </c>
      <c r="I56" s="45" t="s">
        <v>204</v>
      </c>
      <c r="J56" s="45">
        <v>33</v>
      </c>
      <c r="K56" s="45" t="s">
        <v>67</v>
      </c>
      <c r="L56" s="502" t="s">
        <v>294</v>
      </c>
      <c r="M56" s="501" t="s">
        <v>63</v>
      </c>
      <c r="N56" s="503"/>
      <c r="O56" s="505">
        <v>50854.6</v>
      </c>
      <c r="P56" s="503"/>
      <c r="Q56" s="505">
        <v>44360</v>
      </c>
      <c r="R56" s="503"/>
      <c r="S56" s="502" t="s">
        <v>256</v>
      </c>
    </row>
    <row r="57" spans="1:19" ht="84" customHeight="1">
      <c r="A57" s="454"/>
      <c r="B57" s="454"/>
      <c r="C57" s="454"/>
      <c r="D57" s="454"/>
      <c r="E57" s="473"/>
      <c r="F57" s="473"/>
      <c r="G57" s="473"/>
      <c r="H57" s="54" t="s">
        <v>2333</v>
      </c>
      <c r="I57" s="45" t="s">
        <v>208</v>
      </c>
      <c r="J57" s="45">
        <v>30</v>
      </c>
      <c r="K57" s="45" t="s">
        <v>67</v>
      </c>
      <c r="L57" s="473"/>
      <c r="M57" s="454"/>
      <c r="N57" s="504"/>
      <c r="O57" s="506"/>
      <c r="P57" s="504"/>
      <c r="Q57" s="506"/>
      <c r="R57" s="504"/>
      <c r="S57" s="473"/>
    </row>
    <row r="58" spans="1:19" ht="39.75" customHeight="1">
      <c r="A58" s="501">
        <v>17</v>
      </c>
      <c r="B58" s="501">
        <v>1</v>
      </c>
      <c r="C58" s="501">
        <v>5</v>
      </c>
      <c r="D58" s="501">
        <v>11</v>
      </c>
      <c r="E58" s="502" t="s">
        <v>295</v>
      </c>
      <c r="F58" s="502" t="s">
        <v>296</v>
      </c>
      <c r="G58" s="502" t="s">
        <v>297</v>
      </c>
      <c r="H58" s="45" t="s">
        <v>239</v>
      </c>
      <c r="I58" s="45" t="s">
        <v>204</v>
      </c>
      <c r="J58" s="45">
        <v>250</v>
      </c>
      <c r="K58" s="45" t="s">
        <v>67</v>
      </c>
      <c r="L58" s="502" t="s">
        <v>298</v>
      </c>
      <c r="M58" s="501" t="s">
        <v>255</v>
      </c>
      <c r="N58" s="503"/>
      <c r="O58" s="505">
        <v>40372.5</v>
      </c>
      <c r="P58" s="503"/>
      <c r="Q58" s="505">
        <v>36592.5</v>
      </c>
      <c r="R58" s="503"/>
      <c r="S58" s="502" t="s">
        <v>299</v>
      </c>
    </row>
    <row r="59" spans="1:19" ht="39.75" customHeight="1">
      <c r="A59" s="454"/>
      <c r="B59" s="454"/>
      <c r="C59" s="454"/>
      <c r="D59" s="454"/>
      <c r="E59" s="473"/>
      <c r="F59" s="473"/>
      <c r="G59" s="473"/>
      <c r="H59" s="45" t="s">
        <v>235</v>
      </c>
      <c r="I59" s="45" t="s">
        <v>204</v>
      </c>
      <c r="J59" s="45">
        <v>250</v>
      </c>
      <c r="K59" s="45" t="s">
        <v>67</v>
      </c>
      <c r="L59" s="473"/>
      <c r="M59" s="454"/>
      <c r="N59" s="504"/>
      <c r="O59" s="506"/>
      <c r="P59" s="504"/>
      <c r="Q59" s="506"/>
      <c r="R59" s="504"/>
      <c r="S59" s="473"/>
    </row>
    <row r="60" spans="1:19" ht="37.5" customHeight="1">
      <c r="A60" s="501">
        <v>18</v>
      </c>
      <c r="B60" s="501">
        <v>6</v>
      </c>
      <c r="C60" s="501">
        <v>5</v>
      </c>
      <c r="D60" s="501">
        <v>11</v>
      </c>
      <c r="E60" s="502" t="s">
        <v>300</v>
      </c>
      <c r="F60" s="502" t="s">
        <v>301</v>
      </c>
      <c r="G60" s="502" t="s">
        <v>302</v>
      </c>
      <c r="H60" s="45" t="s">
        <v>125</v>
      </c>
      <c r="I60" s="45" t="s">
        <v>208</v>
      </c>
      <c r="J60" s="45">
        <v>150</v>
      </c>
      <c r="K60" s="45" t="s">
        <v>67</v>
      </c>
      <c r="L60" s="502" t="s">
        <v>303</v>
      </c>
      <c r="M60" s="501" t="s">
        <v>206</v>
      </c>
      <c r="N60" s="503"/>
      <c r="O60" s="505">
        <v>5547.5</v>
      </c>
      <c r="P60" s="503"/>
      <c r="Q60" s="505">
        <v>5047.5</v>
      </c>
      <c r="R60" s="503"/>
      <c r="S60" s="501" t="s">
        <v>304</v>
      </c>
    </row>
    <row r="61" spans="1:19" ht="37.5" customHeight="1">
      <c r="A61" s="471"/>
      <c r="B61" s="471"/>
      <c r="C61" s="471"/>
      <c r="D61" s="471"/>
      <c r="E61" s="472"/>
      <c r="F61" s="472"/>
      <c r="G61" s="472"/>
      <c r="H61" s="45" t="s">
        <v>215</v>
      </c>
      <c r="I61" s="45" t="s">
        <v>204</v>
      </c>
      <c r="J61" s="45">
        <v>20</v>
      </c>
      <c r="K61" s="45" t="s">
        <v>67</v>
      </c>
      <c r="L61" s="472"/>
      <c r="M61" s="471"/>
      <c r="N61" s="507"/>
      <c r="O61" s="508"/>
      <c r="P61" s="507"/>
      <c r="Q61" s="508"/>
      <c r="R61" s="507"/>
      <c r="S61" s="471"/>
    </row>
    <row r="62" spans="1:19" ht="37.5" customHeight="1">
      <c r="A62" s="471"/>
      <c r="B62" s="471"/>
      <c r="C62" s="471"/>
      <c r="D62" s="471"/>
      <c r="E62" s="472"/>
      <c r="F62" s="472"/>
      <c r="G62" s="472"/>
      <c r="H62" s="501" t="s">
        <v>235</v>
      </c>
      <c r="I62" s="45" t="s">
        <v>204</v>
      </c>
      <c r="J62" s="45">
        <v>110</v>
      </c>
      <c r="K62" s="45" t="s">
        <v>67</v>
      </c>
      <c r="L62" s="472"/>
      <c r="M62" s="471"/>
      <c r="N62" s="507"/>
      <c r="O62" s="508"/>
      <c r="P62" s="507"/>
      <c r="Q62" s="508"/>
      <c r="R62" s="507"/>
      <c r="S62" s="471"/>
    </row>
    <row r="63" spans="1:19" ht="37.5" customHeight="1">
      <c r="A63" s="454"/>
      <c r="B63" s="454"/>
      <c r="C63" s="454"/>
      <c r="D63" s="454"/>
      <c r="E63" s="473"/>
      <c r="F63" s="473"/>
      <c r="G63" s="473"/>
      <c r="H63" s="454"/>
      <c r="I63" s="45" t="s">
        <v>305</v>
      </c>
      <c r="J63" s="45">
        <v>3</v>
      </c>
      <c r="K63" s="45" t="s">
        <v>157</v>
      </c>
      <c r="L63" s="473"/>
      <c r="M63" s="454"/>
      <c r="N63" s="504"/>
      <c r="O63" s="506"/>
      <c r="P63" s="504"/>
      <c r="Q63" s="506"/>
      <c r="R63" s="504"/>
      <c r="S63" s="454"/>
    </row>
    <row r="64" spans="1:19" ht="75">
      <c r="A64" s="45">
        <v>19</v>
      </c>
      <c r="B64" s="45">
        <v>1</v>
      </c>
      <c r="C64" s="45">
        <v>1</v>
      </c>
      <c r="D64" s="45">
        <v>13</v>
      </c>
      <c r="E64" s="54" t="s">
        <v>306</v>
      </c>
      <c r="F64" s="54" t="s">
        <v>307</v>
      </c>
      <c r="G64" s="54" t="s">
        <v>308</v>
      </c>
      <c r="H64" s="54" t="s">
        <v>199</v>
      </c>
      <c r="I64" s="45" t="s">
        <v>204</v>
      </c>
      <c r="J64" s="45">
        <v>44</v>
      </c>
      <c r="K64" s="45" t="s">
        <v>67</v>
      </c>
      <c r="L64" s="54" t="s">
        <v>309</v>
      </c>
      <c r="M64" s="45" t="s">
        <v>255</v>
      </c>
      <c r="N64" s="226"/>
      <c r="O64" s="165">
        <v>73895.199999999997</v>
      </c>
      <c r="P64" s="226"/>
      <c r="Q64" s="165">
        <v>65780</v>
      </c>
      <c r="R64" s="226"/>
      <c r="S64" s="54" t="s">
        <v>310</v>
      </c>
    </row>
    <row r="65" spans="1:19" ht="51" customHeight="1">
      <c r="A65" s="501">
        <v>20</v>
      </c>
      <c r="B65" s="501">
        <v>1</v>
      </c>
      <c r="C65" s="501">
        <v>1</v>
      </c>
      <c r="D65" s="501">
        <v>13</v>
      </c>
      <c r="E65" s="502" t="s">
        <v>311</v>
      </c>
      <c r="F65" s="502" t="s">
        <v>312</v>
      </c>
      <c r="G65" s="502" t="s">
        <v>313</v>
      </c>
      <c r="H65" s="502" t="s">
        <v>235</v>
      </c>
      <c r="I65" s="45" t="s">
        <v>289</v>
      </c>
      <c r="J65" s="45">
        <v>6</v>
      </c>
      <c r="K65" s="45" t="s">
        <v>157</v>
      </c>
      <c r="L65" s="502" t="s">
        <v>314</v>
      </c>
      <c r="M65" s="501" t="s">
        <v>315</v>
      </c>
      <c r="N65" s="503"/>
      <c r="O65" s="505">
        <v>28630</v>
      </c>
      <c r="P65" s="503"/>
      <c r="Q65" s="505">
        <v>25830</v>
      </c>
      <c r="R65" s="503"/>
      <c r="S65" s="510" t="s">
        <v>299</v>
      </c>
    </row>
    <row r="66" spans="1:19" ht="51" customHeight="1">
      <c r="A66" s="454"/>
      <c r="B66" s="454"/>
      <c r="C66" s="454"/>
      <c r="D66" s="454"/>
      <c r="E66" s="473"/>
      <c r="F66" s="473"/>
      <c r="G66" s="473"/>
      <c r="H66" s="473"/>
      <c r="I66" s="45" t="s">
        <v>208</v>
      </c>
      <c r="J66" s="45">
        <v>120</v>
      </c>
      <c r="K66" s="45" t="s">
        <v>67</v>
      </c>
      <c r="L66" s="473"/>
      <c r="M66" s="454"/>
      <c r="N66" s="504"/>
      <c r="O66" s="506"/>
      <c r="P66" s="504"/>
      <c r="Q66" s="506"/>
      <c r="R66" s="504"/>
      <c r="S66" s="510"/>
    </row>
    <row r="67" spans="1:19" ht="24.75" customHeight="1">
      <c r="A67" s="501">
        <v>21</v>
      </c>
      <c r="B67" s="501">
        <v>6</v>
      </c>
      <c r="C67" s="501">
        <v>1</v>
      </c>
      <c r="D67" s="501">
        <v>13</v>
      </c>
      <c r="E67" s="502" t="s">
        <v>316</v>
      </c>
      <c r="F67" s="502" t="s">
        <v>317</v>
      </c>
      <c r="G67" s="502" t="s">
        <v>318</v>
      </c>
      <c r="H67" s="54" t="s">
        <v>199</v>
      </c>
      <c r="I67" s="45" t="s">
        <v>204</v>
      </c>
      <c r="J67" s="45">
        <v>50</v>
      </c>
      <c r="K67" s="45" t="s">
        <v>67</v>
      </c>
      <c r="L67" s="502" t="s">
        <v>319</v>
      </c>
      <c r="M67" s="501" t="s">
        <v>63</v>
      </c>
      <c r="N67" s="503"/>
      <c r="O67" s="505">
        <v>53679</v>
      </c>
      <c r="P67" s="503"/>
      <c r="Q67" s="505">
        <v>38390</v>
      </c>
      <c r="R67" s="503"/>
      <c r="S67" s="502" t="s">
        <v>320</v>
      </c>
    </row>
    <row r="68" spans="1:19" ht="24.75" customHeight="1">
      <c r="A68" s="471"/>
      <c r="B68" s="471"/>
      <c r="C68" s="471"/>
      <c r="D68" s="471"/>
      <c r="E68" s="472"/>
      <c r="F68" s="472"/>
      <c r="G68" s="472"/>
      <c r="H68" s="501" t="s">
        <v>235</v>
      </c>
      <c r="I68" s="45" t="s">
        <v>289</v>
      </c>
      <c r="J68" s="45">
        <v>6</v>
      </c>
      <c r="K68" s="45" t="s">
        <v>157</v>
      </c>
      <c r="L68" s="472"/>
      <c r="M68" s="471"/>
      <c r="N68" s="507"/>
      <c r="O68" s="508"/>
      <c r="P68" s="507"/>
      <c r="Q68" s="508"/>
      <c r="R68" s="507"/>
      <c r="S68" s="472"/>
    </row>
    <row r="69" spans="1:19" ht="24.75" customHeight="1">
      <c r="A69" s="471"/>
      <c r="B69" s="471"/>
      <c r="C69" s="471"/>
      <c r="D69" s="471"/>
      <c r="E69" s="472"/>
      <c r="F69" s="472"/>
      <c r="G69" s="472"/>
      <c r="H69" s="454"/>
      <c r="I69" s="45" t="s">
        <v>204</v>
      </c>
      <c r="J69" s="45">
        <v>91</v>
      </c>
      <c r="K69" s="45" t="s">
        <v>67</v>
      </c>
      <c r="L69" s="472"/>
      <c r="M69" s="471"/>
      <c r="N69" s="507"/>
      <c r="O69" s="508"/>
      <c r="P69" s="507"/>
      <c r="Q69" s="508"/>
      <c r="R69" s="507"/>
      <c r="S69" s="472"/>
    </row>
    <row r="70" spans="1:19">
      <c r="A70" s="454"/>
      <c r="B70" s="454"/>
      <c r="C70" s="454"/>
      <c r="D70" s="454"/>
      <c r="E70" s="473"/>
      <c r="F70" s="473"/>
      <c r="G70" s="473"/>
      <c r="H70" s="45" t="s">
        <v>215</v>
      </c>
      <c r="I70" s="45" t="s">
        <v>208</v>
      </c>
      <c r="J70" s="45">
        <v>45</v>
      </c>
      <c r="K70" s="45" t="s">
        <v>67</v>
      </c>
      <c r="L70" s="473"/>
      <c r="M70" s="454"/>
      <c r="N70" s="504"/>
      <c r="O70" s="506"/>
      <c r="P70" s="504"/>
      <c r="Q70" s="506"/>
      <c r="R70" s="504"/>
      <c r="S70" s="473"/>
    </row>
    <row r="71" spans="1:19" ht="37.5" customHeight="1">
      <c r="A71" s="521">
        <v>22</v>
      </c>
      <c r="B71" s="501">
        <v>6</v>
      </c>
      <c r="C71" s="501">
        <v>5</v>
      </c>
      <c r="D71" s="501">
        <v>4</v>
      </c>
      <c r="E71" s="502" t="s">
        <v>2238</v>
      </c>
      <c r="F71" s="502" t="s">
        <v>2239</v>
      </c>
      <c r="G71" s="515" t="s">
        <v>2240</v>
      </c>
      <c r="H71" s="502" t="s">
        <v>2241</v>
      </c>
      <c r="I71" s="169" t="s">
        <v>238</v>
      </c>
      <c r="J71" s="272">
        <v>2</v>
      </c>
      <c r="K71" s="227" t="s">
        <v>157</v>
      </c>
      <c r="L71" s="502" t="s">
        <v>2242</v>
      </c>
      <c r="M71" s="502" t="s">
        <v>1137</v>
      </c>
      <c r="N71" s="505" t="s">
        <v>63</v>
      </c>
      <c r="O71" s="505" t="s">
        <v>1137</v>
      </c>
      <c r="P71" s="505">
        <v>66650</v>
      </c>
      <c r="Q71" s="512" t="s">
        <v>1137</v>
      </c>
      <c r="R71" s="518">
        <v>60000</v>
      </c>
      <c r="S71" s="502" t="s">
        <v>197</v>
      </c>
    </row>
    <row r="72" spans="1:19" ht="37.5" customHeight="1">
      <c r="A72" s="522"/>
      <c r="B72" s="471"/>
      <c r="C72" s="471"/>
      <c r="D72" s="471"/>
      <c r="E72" s="472"/>
      <c r="F72" s="472"/>
      <c r="G72" s="516"/>
      <c r="H72" s="473"/>
      <c r="I72" s="54" t="s">
        <v>204</v>
      </c>
      <c r="J72" s="54">
        <v>62</v>
      </c>
      <c r="K72" s="54" t="s">
        <v>67</v>
      </c>
      <c r="L72" s="472"/>
      <c r="M72" s="472"/>
      <c r="N72" s="508"/>
      <c r="O72" s="508"/>
      <c r="P72" s="508"/>
      <c r="Q72" s="513"/>
      <c r="R72" s="519"/>
      <c r="S72" s="472"/>
    </row>
    <row r="73" spans="1:19" ht="37.5" customHeight="1">
      <c r="A73" s="522"/>
      <c r="B73" s="471"/>
      <c r="C73" s="471"/>
      <c r="D73" s="471"/>
      <c r="E73" s="472"/>
      <c r="F73" s="472"/>
      <c r="G73" s="516"/>
      <c r="H73" s="502" t="s">
        <v>199</v>
      </c>
      <c r="I73" s="248" t="s">
        <v>2243</v>
      </c>
      <c r="J73" s="54">
        <v>1</v>
      </c>
      <c r="K73" s="54" t="s">
        <v>157</v>
      </c>
      <c r="L73" s="472"/>
      <c r="M73" s="472"/>
      <c r="N73" s="508"/>
      <c r="O73" s="508"/>
      <c r="P73" s="508"/>
      <c r="Q73" s="513"/>
      <c r="R73" s="519"/>
      <c r="S73" s="472"/>
    </row>
    <row r="74" spans="1:19" ht="37.5" customHeight="1">
      <c r="A74" s="523"/>
      <c r="B74" s="454"/>
      <c r="C74" s="454"/>
      <c r="D74" s="454"/>
      <c r="E74" s="473"/>
      <c r="F74" s="473"/>
      <c r="G74" s="517"/>
      <c r="H74" s="473"/>
      <c r="I74" s="54" t="s">
        <v>204</v>
      </c>
      <c r="J74" s="54">
        <v>31</v>
      </c>
      <c r="K74" s="54" t="s">
        <v>67</v>
      </c>
      <c r="L74" s="473"/>
      <c r="M74" s="473"/>
      <c r="N74" s="506"/>
      <c r="O74" s="506"/>
      <c r="P74" s="506"/>
      <c r="Q74" s="514"/>
      <c r="R74" s="520"/>
      <c r="S74" s="473"/>
    </row>
    <row r="75" spans="1:19" ht="38.25" customHeight="1">
      <c r="A75" s="501">
        <v>23</v>
      </c>
      <c r="B75" s="501">
        <v>2</v>
      </c>
      <c r="C75" s="501">
        <v>1</v>
      </c>
      <c r="D75" s="501">
        <v>6</v>
      </c>
      <c r="E75" s="502" t="s">
        <v>2244</v>
      </c>
      <c r="F75" s="502" t="s">
        <v>2245</v>
      </c>
      <c r="G75" s="502" t="s">
        <v>2246</v>
      </c>
      <c r="H75" s="501" t="s">
        <v>2241</v>
      </c>
      <c r="I75" s="45" t="s">
        <v>238</v>
      </c>
      <c r="J75" s="45">
        <v>1</v>
      </c>
      <c r="K75" s="45" t="s">
        <v>157</v>
      </c>
      <c r="L75" s="502" t="s">
        <v>2247</v>
      </c>
      <c r="M75" s="501" t="s">
        <v>1137</v>
      </c>
      <c r="N75" s="501" t="s">
        <v>63</v>
      </c>
      <c r="O75" s="501" t="s">
        <v>1137</v>
      </c>
      <c r="P75" s="512">
        <v>42941.1</v>
      </c>
      <c r="Q75" s="501" t="s">
        <v>1137</v>
      </c>
      <c r="R75" s="505">
        <v>38326.800000000003</v>
      </c>
      <c r="S75" s="502" t="s">
        <v>261</v>
      </c>
    </row>
    <row r="76" spans="1:19" ht="38.25" customHeight="1">
      <c r="A76" s="454"/>
      <c r="B76" s="454"/>
      <c r="C76" s="454"/>
      <c r="D76" s="454"/>
      <c r="E76" s="473"/>
      <c r="F76" s="473"/>
      <c r="G76" s="473"/>
      <c r="H76" s="454"/>
      <c r="I76" s="54" t="s">
        <v>208</v>
      </c>
      <c r="J76" s="45">
        <v>20</v>
      </c>
      <c r="K76" s="45" t="s">
        <v>67</v>
      </c>
      <c r="L76" s="473"/>
      <c r="M76" s="454"/>
      <c r="N76" s="454"/>
      <c r="O76" s="454"/>
      <c r="P76" s="514"/>
      <c r="Q76" s="454"/>
      <c r="R76" s="506"/>
      <c r="S76" s="473"/>
    </row>
    <row r="77" spans="1:19" ht="24.75" customHeight="1">
      <c r="A77" s="501">
        <v>24</v>
      </c>
      <c r="B77" s="501">
        <v>6</v>
      </c>
      <c r="C77" s="501">
        <v>1</v>
      </c>
      <c r="D77" s="501">
        <v>6</v>
      </c>
      <c r="E77" s="502" t="s">
        <v>2248</v>
      </c>
      <c r="F77" s="502" t="s">
        <v>2249</v>
      </c>
      <c r="G77" s="502" t="s">
        <v>2250</v>
      </c>
      <c r="H77" s="501" t="s">
        <v>199</v>
      </c>
      <c r="I77" s="54" t="s">
        <v>2243</v>
      </c>
      <c r="J77" s="45">
        <v>1</v>
      </c>
      <c r="K77" s="45" t="s">
        <v>157</v>
      </c>
      <c r="L77" s="502" t="s">
        <v>245</v>
      </c>
      <c r="M77" s="501" t="s">
        <v>1137</v>
      </c>
      <c r="N77" s="501" t="s">
        <v>63</v>
      </c>
      <c r="O77" s="501" t="s">
        <v>1137</v>
      </c>
      <c r="P77" s="505">
        <v>61020</v>
      </c>
      <c r="Q77" s="501" t="s">
        <v>1137</v>
      </c>
      <c r="R77" s="505">
        <v>51560</v>
      </c>
      <c r="S77" s="502" t="s">
        <v>231</v>
      </c>
    </row>
    <row r="78" spans="1:19" ht="24.75" customHeight="1">
      <c r="A78" s="471"/>
      <c r="B78" s="471"/>
      <c r="C78" s="471"/>
      <c r="D78" s="471"/>
      <c r="E78" s="472"/>
      <c r="F78" s="472"/>
      <c r="G78" s="472"/>
      <c r="H78" s="454"/>
      <c r="I78" s="54" t="s">
        <v>204</v>
      </c>
      <c r="J78" s="45">
        <v>20</v>
      </c>
      <c r="K78" s="45" t="s">
        <v>67</v>
      </c>
      <c r="L78" s="472"/>
      <c r="M78" s="471"/>
      <c r="N78" s="471"/>
      <c r="O78" s="471"/>
      <c r="P78" s="508"/>
      <c r="Q78" s="471"/>
      <c r="R78" s="508"/>
      <c r="S78" s="472"/>
    </row>
    <row r="79" spans="1:19" ht="24.75" customHeight="1">
      <c r="A79" s="471"/>
      <c r="B79" s="471"/>
      <c r="C79" s="471"/>
      <c r="D79" s="471"/>
      <c r="E79" s="472"/>
      <c r="F79" s="472"/>
      <c r="G79" s="472"/>
      <c r="H79" s="501" t="s">
        <v>235</v>
      </c>
      <c r="I79" s="54" t="s">
        <v>107</v>
      </c>
      <c r="J79" s="45">
        <v>1</v>
      </c>
      <c r="K79" s="45" t="s">
        <v>157</v>
      </c>
      <c r="L79" s="472"/>
      <c r="M79" s="471"/>
      <c r="N79" s="471"/>
      <c r="O79" s="471"/>
      <c r="P79" s="508"/>
      <c r="Q79" s="471"/>
      <c r="R79" s="508"/>
      <c r="S79" s="472"/>
    </row>
    <row r="80" spans="1:19" ht="24.75" customHeight="1">
      <c r="A80" s="454"/>
      <c r="B80" s="454"/>
      <c r="C80" s="454"/>
      <c r="D80" s="454"/>
      <c r="E80" s="473"/>
      <c r="F80" s="473"/>
      <c r="G80" s="473"/>
      <c r="H80" s="454"/>
      <c r="I80" s="54" t="s">
        <v>204</v>
      </c>
      <c r="J80" s="45">
        <v>20</v>
      </c>
      <c r="K80" s="45" t="s">
        <v>67</v>
      </c>
      <c r="L80" s="473"/>
      <c r="M80" s="454"/>
      <c r="N80" s="454"/>
      <c r="O80" s="454"/>
      <c r="P80" s="506"/>
      <c r="Q80" s="454"/>
      <c r="R80" s="506"/>
      <c r="S80" s="473"/>
    </row>
    <row r="81" spans="1:19">
      <c r="A81" s="502">
        <v>25</v>
      </c>
      <c r="B81" s="502">
        <v>6</v>
      </c>
      <c r="C81" s="502">
        <v>1</v>
      </c>
      <c r="D81" s="502">
        <v>6</v>
      </c>
      <c r="E81" s="502" t="s">
        <v>2251</v>
      </c>
      <c r="F81" s="502" t="s">
        <v>2252</v>
      </c>
      <c r="G81" s="502" t="s">
        <v>2253</v>
      </c>
      <c r="H81" s="502" t="s">
        <v>199</v>
      </c>
      <c r="I81" s="54" t="s">
        <v>2243</v>
      </c>
      <c r="J81" s="54">
        <v>1</v>
      </c>
      <c r="K81" s="54" t="s">
        <v>157</v>
      </c>
      <c r="L81" s="502" t="s">
        <v>205</v>
      </c>
      <c r="M81" s="502" t="s">
        <v>1137</v>
      </c>
      <c r="N81" s="502" t="s">
        <v>63</v>
      </c>
      <c r="O81" s="502" t="s">
        <v>1137</v>
      </c>
      <c r="P81" s="518">
        <v>68526.039999999994</v>
      </c>
      <c r="Q81" s="502" t="s">
        <v>1137</v>
      </c>
      <c r="R81" s="518">
        <v>60310.04</v>
      </c>
      <c r="S81" s="502" t="s">
        <v>207</v>
      </c>
    </row>
    <row r="82" spans="1:19">
      <c r="A82" s="472"/>
      <c r="B82" s="472"/>
      <c r="C82" s="472"/>
      <c r="D82" s="472"/>
      <c r="E82" s="472"/>
      <c r="F82" s="472"/>
      <c r="G82" s="472"/>
      <c r="H82" s="473"/>
      <c r="I82" s="54" t="s">
        <v>204</v>
      </c>
      <c r="J82" s="54">
        <v>30</v>
      </c>
      <c r="K82" s="54" t="s">
        <v>67</v>
      </c>
      <c r="L82" s="472"/>
      <c r="M82" s="472"/>
      <c r="N82" s="472"/>
      <c r="O82" s="472"/>
      <c r="P82" s="519"/>
      <c r="Q82" s="472"/>
      <c r="R82" s="519"/>
      <c r="S82" s="472"/>
    </row>
    <row r="83" spans="1:19">
      <c r="A83" s="472"/>
      <c r="B83" s="472"/>
      <c r="C83" s="472"/>
      <c r="D83" s="472"/>
      <c r="E83" s="472"/>
      <c r="F83" s="472"/>
      <c r="G83" s="472"/>
      <c r="H83" s="502" t="s">
        <v>125</v>
      </c>
      <c r="I83" s="54" t="s">
        <v>60</v>
      </c>
      <c r="J83" s="54">
        <v>1</v>
      </c>
      <c r="K83" s="54" t="s">
        <v>157</v>
      </c>
      <c r="L83" s="472"/>
      <c r="M83" s="472"/>
      <c r="N83" s="472"/>
      <c r="O83" s="472"/>
      <c r="P83" s="519"/>
      <c r="Q83" s="472"/>
      <c r="R83" s="519"/>
      <c r="S83" s="472"/>
    </row>
    <row r="84" spans="1:19">
      <c r="A84" s="472"/>
      <c r="B84" s="472"/>
      <c r="C84" s="472"/>
      <c r="D84" s="472"/>
      <c r="E84" s="472"/>
      <c r="F84" s="472"/>
      <c r="G84" s="472"/>
      <c r="H84" s="473"/>
      <c r="I84" s="54" t="s">
        <v>204</v>
      </c>
      <c r="J84" s="54">
        <v>30</v>
      </c>
      <c r="K84" s="54" t="s">
        <v>67</v>
      </c>
      <c r="L84" s="472"/>
      <c r="M84" s="472"/>
      <c r="N84" s="472"/>
      <c r="O84" s="472"/>
      <c r="P84" s="519"/>
      <c r="Q84" s="472"/>
      <c r="R84" s="519"/>
      <c r="S84" s="472"/>
    </row>
    <row r="85" spans="1:19" ht="30">
      <c r="A85" s="472"/>
      <c r="B85" s="472"/>
      <c r="C85" s="472"/>
      <c r="D85" s="472"/>
      <c r="E85" s="472"/>
      <c r="F85" s="472"/>
      <c r="G85" s="472"/>
      <c r="H85" s="54" t="s">
        <v>634</v>
      </c>
      <c r="I85" s="54" t="s">
        <v>268</v>
      </c>
      <c r="J85" s="54">
        <v>1</v>
      </c>
      <c r="K85" s="54" t="s">
        <v>157</v>
      </c>
      <c r="L85" s="472"/>
      <c r="M85" s="472"/>
      <c r="N85" s="472"/>
      <c r="O85" s="472"/>
      <c r="P85" s="519"/>
      <c r="Q85" s="472"/>
      <c r="R85" s="519"/>
      <c r="S85" s="472"/>
    </row>
    <row r="86" spans="1:19">
      <c r="A86" s="472"/>
      <c r="B86" s="472"/>
      <c r="C86" s="472"/>
      <c r="D86" s="472"/>
      <c r="E86" s="472"/>
      <c r="F86" s="472"/>
      <c r="G86" s="472"/>
      <c r="H86" s="502" t="s">
        <v>141</v>
      </c>
      <c r="I86" s="54" t="s">
        <v>223</v>
      </c>
      <c r="J86" s="54">
        <v>1</v>
      </c>
      <c r="K86" s="54" t="s">
        <v>157</v>
      </c>
      <c r="L86" s="472"/>
      <c r="M86" s="472"/>
      <c r="N86" s="472"/>
      <c r="O86" s="472"/>
      <c r="P86" s="519"/>
      <c r="Q86" s="472"/>
      <c r="R86" s="519"/>
      <c r="S86" s="472"/>
    </row>
    <row r="87" spans="1:19">
      <c r="A87" s="473"/>
      <c r="B87" s="473"/>
      <c r="C87" s="473"/>
      <c r="D87" s="473"/>
      <c r="E87" s="473"/>
      <c r="F87" s="473"/>
      <c r="G87" s="473"/>
      <c r="H87" s="473"/>
      <c r="I87" s="54" t="s">
        <v>204</v>
      </c>
      <c r="J87" s="54">
        <v>12</v>
      </c>
      <c r="K87" s="54" t="s">
        <v>67</v>
      </c>
      <c r="L87" s="473"/>
      <c r="M87" s="473"/>
      <c r="N87" s="473"/>
      <c r="O87" s="473"/>
      <c r="P87" s="520"/>
      <c r="Q87" s="473"/>
      <c r="R87" s="520"/>
      <c r="S87" s="473"/>
    </row>
    <row r="88" spans="1:19" ht="36.75" customHeight="1">
      <c r="A88" s="502">
        <v>26</v>
      </c>
      <c r="B88" s="502">
        <v>1</v>
      </c>
      <c r="C88" s="502">
        <v>1</v>
      </c>
      <c r="D88" s="502">
        <v>6</v>
      </c>
      <c r="E88" s="502" t="s">
        <v>2254</v>
      </c>
      <c r="F88" s="502" t="s">
        <v>2255</v>
      </c>
      <c r="G88" s="502" t="s">
        <v>2256</v>
      </c>
      <c r="H88" s="502" t="s">
        <v>125</v>
      </c>
      <c r="I88" s="54" t="s">
        <v>2257</v>
      </c>
      <c r="J88" s="54">
        <v>1</v>
      </c>
      <c r="K88" s="54" t="s">
        <v>157</v>
      </c>
      <c r="L88" s="502" t="s">
        <v>2258</v>
      </c>
      <c r="M88" s="502" t="s">
        <v>1137</v>
      </c>
      <c r="N88" s="502" t="s">
        <v>206</v>
      </c>
      <c r="O88" s="502" t="s">
        <v>1137</v>
      </c>
      <c r="P88" s="518">
        <v>43112.5</v>
      </c>
      <c r="Q88" s="502" t="s">
        <v>1137</v>
      </c>
      <c r="R88" s="518">
        <v>39052.5</v>
      </c>
      <c r="S88" s="502" t="s">
        <v>2259</v>
      </c>
    </row>
    <row r="89" spans="1:19" ht="63" customHeight="1">
      <c r="A89" s="473"/>
      <c r="B89" s="473"/>
      <c r="C89" s="473"/>
      <c r="D89" s="473"/>
      <c r="E89" s="473"/>
      <c r="F89" s="473"/>
      <c r="G89" s="473"/>
      <c r="H89" s="473"/>
      <c r="I89" s="54" t="s">
        <v>204</v>
      </c>
      <c r="J89" s="54">
        <v>250</v>
      </c>
      <c r="K89" s="54" t="s">
        <v>67</v>
      </c>
      <c r="L89" s="473"/>
      <c r="M89" s="473"/>
      <c r="N89" s="473"/>
      <c r="O89" s="473"/>
      <c r="P89" s="520"/>
      <c r="Q89" s="473"/>
      <c r="R89" s="520"/>
      <c r="S89" s="473"/>
    </row>
    <row r="90" spans="1:19" ht="43.5" customHeight="1">
      <c r="A90" s="502">
        <v>27</v>
      </c>
      <c r="B90" s="502">
        <v>6</v>
      </c>
      <c r="C90" s="502">
        <v>1</v>
      </c>
      <c r="D90" s="502">
        <v>6</v>
      </c>
      <c r="E90" s="502" t="s">
        <v>2260</v>
      </c>
      <c r="F90" s="502" t="s">
        <v>2261</v>
      </c>
      <c r="G90" s="502" t="s">
        <v>2262</v>
      </c>
      <c r="H90" s="502" t="s">
        <v>249</v>
      </c>
      <c r="I90" s="54" t="s">
        <v>788</v>
      </c>
      <c r="J90" s="54">
        <v>1</v>
      </c>
      <c r="K90" s="54" t="s">
        <v>157</v>
      </c>
      <c r="L90" s="502" t="s">
        <v>980</v>
      </c>
      <c r="M90" s="502" t="s">
        <v>1137</v>
      </c>
      <c r="N90" s="502" t="s">
        <v>63</v>
      </c>
      <c r="O90" s="502" t="s">
        <v>1137</v>
      </c>
      <c r="P90" s="518">
        <v>68025.48</v>
      </c>
      <c r="Q90" s="502" t="s">
        <v>1137</v>
      </c>
      <c r="R90" s="518">
        <v>61700</v>
      </c>
      <c r="S90" s="502" t="s">
        <v>251</v>
      </c>
    </row>
    <row r="91" spans="1:19" ht="43.5" customHeight="1">
      <c r="A91" s="472"/>
      <c r="B91" s="472"/>
      <c r="C91" s="472"/>
      <c r="D91" s="472"/>
      <c r="E91" s="472"/>
      <c r="F91" s="472"/>
      <c r="G91" s="472"/>
      <c r="H91" s="473"/>
      <c r="I91" s="54" t="s">
        <v>204</v>
      </c>
      <c r="J91" s="54">
        <v>50</v>
      </c>
      <c r="K91" s="54" t="s">
        <v>67</v>
      </c>
      <c r="L91" s="472"/>
      <c r="M91" s="472"/>
      <c r="N91" s="472"/>
      <c r="O91" s="472"/>
      <c r="P91" s="519"/>
      <c r="Q91" s="472"/>
      <c r="R91" s="519"/>
      <c r="S91" s="472"/>
    </row>
    <row r="92" spans="1:19" ht="43.5" customHeight="1">
      <c r="A92" s="472"/>
      <c r="B92" s="472"/>
      <c r="C92" s="472"/>
      <c r="D92" s="472"/>
      <c r="E92" s="472"/>
      <c r="F92" s="472"/>
      <c r="G92" s="472"/>
      <c r="H92" s="502" t="s">
        <v>199</v>
      </c>
      <c r="I92" s="54" t="s">
        <v>2243</v>
      </c>
      <c r="J92" s="54">
        <v>1</v>
      </c>
      <c r="K92" s="54" t="s">
        <v>157</v>
      </c>
      <c r="L92" s="472"/>
      <c r="M92" s="472"/>
      <c r="N92" s="472"/>
      <c r="O92" s="472"/>
      <c r="P92" s="519"/>
      <c r="Q92" s="472"/>
      <c r="R92" s="519"/>
      <c r="S92" s="472"/>
    </row>
    <row r="93" spans="1:19" ht="43.5" customHeight="1">
      <c r="A93" s="473"/>
      <c r="B93" s="473"/>
      <c r="C93" s="473"/>
      <c r="D93" s="473"/>
      <c r="E93" s="473"/>
      <c r="F93" s="473"/>
      <c r="G93" s="473"/>
      <c r="H93" s="473"/>
      <c r="I93" s="54" t="s">
        <v>204</v>
      </c>
      <c r="J93" s="54">
        <v>40</v>
      </c>
      <c r="K93" s="54" t="s">
        <v>67</v>
      </c>
      <c r="L93" s="473"/>
      <c r="M93" s="473"/>
      <c r="N93" s="473"/>
      <c r="O93" s="473"/>
      <c r="P93" s="520"/>
      <c r="Q93" s="473"/>
      <c r="R93" s="520"/>
      <c r="S93" s="473"/>
    </row>
    <row r="94" spans="1:19" ht="42" customHeight="1">
      <c r="A94" s="502">
        <v>28</v>
      </c>
      <c r="B94" s="502">
        <v>6</v>
      </c>
      <c r="C94" s="502">
        <v>1</v>
      </c>
      <c r="D94" s="502">
        <v>6</v>
      </c>
      <c r="E94" s="502" t="s">
        <v>2263</v>
      </c>
      <c r="F94" s="502" t="s">
        <v>2264</v>
      </c>
      <c r="G94" s="502" t="s">
        <v>2265</v>
      </c>
      <c r="H94" s="502" t="s">
        <v>229</v>
      </c>
      <c r="I94" s="54" t="s">
        <v>2266</v>
      </c>
      <c r="J94" s="54">
        <v>1</v>
      </c>
      <c r="K94" s="54" t="s">
        <v>157</v>
      </c>
      <c r="L94" s="502" t="s">
        <v>2267</v>
      </c>
      <c r="M94" s="502" t="s">
        <v>1137</v>
      </c>
      <c r="N94" s="502" t="s">
        <v>63</v>
      </c>
      <c r="O94" s="502" t="s">
        <v>1137</v>
      </c>
      <c r="P94" s="518">
        <v>65450</v>
      </c>
      <c r="Q94" s="502" t="s">
        <v>1137</v>
      </c>
      <c r="R94" s="518">
        <v>51700</v>
      </c>
      <c r="S94" s="502" t="s">
        <v>231</v>
      </c>
    </row>
    <row r="95" spans="1:19" ht="42" customHeight="1">
      <c r="A95" s="473"/>
      <c r="B95" s="473"/>
      <c r="C95" s="473"/>
      <c r="D95" s="473"/>
      <c r="E95" s="473"/>
      <c r="F95" s="473"/>
      <c r="G95" s="473"/>
      <c r="H95" s="473"/>
      <c r="I95" s="54" t="s">
        <v>204</v>
      </c>
      <c r="J95" s="54">
        <v>250</v>
      </c>
      <c r="K95" s="54" t="s">
        <v>67</v>
      </c>
      <c r="L95" s="473"/>
      <c r="M95" s="473"/>
      <c r="N95" s="473"/>
      <c r="O95" s="473"/>
      <c r="P95" s="520"/>
      <c r="Q95" s="473"/>
      <c r="R95" s="520"/>
      <c r="S95" s="473"/>
    </row>
    <row r="96" spans="1:19" ht="46.5" customHeight="1">
      <c r="A96" s="502">
        <v>29</v>
      </c>
      <c r="B96" s="502">
        <v>6</v>
      </c>
      <c r="C96" s="502">
        <v>1</v>
      </c>
      <c r="D96" s="502">
        <v>6</v>
      </c>
      <c r="E96" s="502" t="s">
        <v>2268</v>
      </c>
      <c r="F96" s="502" t="s">
        <v>2269</v>
      </c>
      <c r="G96" s="502" t="s">
        <v>2270</v>
      </c>
      <c r="H96" s="502" t="s">
        <v>2241</v>
      </c>
      <c r="I96" s="54" t="s">
        <v>238</v>
      </c>
      <c r="J96" s="54">
        <v>1</v>
      </c>
      <c r="K96" s="54" t="s">
        <v>157</v>
      </c>
      <c r="L96" s="502" t="s">
        <v>2271</v>
      </c>
      <c r="M96" s="502" t="s">
        <v>1137</v>
      </c>
      <c r="N96" s="502" t="s">
        <v>63</v>
      </c>
      <c r="O96" s="502" t="s">
        <v>1137</v>
      </c>
      <c r="P96" s="518">
        <v>65800</v>
      </c>
      <c r="Q96" s="502" t="s">
        <v>1137</v>
      </c>
      <c r="R96" s="518">
        <v>52150</v>
      </c>
      <c r="S96" s="502" t="s">
        <v>197</v>
      </c>
    </row>
    <row r="97" spans="1:19" ht="46.5" customHeight="1">
      <c r="A97" s="472"/>
      <c r="B97" s="472"/>
      <c r="C97" s="472"/>
      <c r="D97" s="472"/>
      <c r="E97" s="472"/>
      <c r="F97" s="472"/>
      <c r="G97" s="472"/>
      <c r="H97" s="473"/>
      <c r="I97" s="54" t="s">
        <v>204</v>
      </c>
      <c r="J97" s="54">
        <v>51</v>
      </c>
      <c r="K97" s="54" t="s">
        <v>67</v>
      </c>
      <c r="L97" s="472"/>
      <c r="M97" s="472"/>
      <c r="N97" s="472"/>
      <c r="O97" s="472"/>
      <c r="P97" s="519"/>
      <c r="Q97" s="472"/>
      <c r="R97" s="519"/>
      <c r="S97" s="472"/>
    </row>
    <row r="98" spans="1:19" ht="46.5" customHeight="1">
      <c r="A98" s="472"/>
      <c r="B98" s="472"/>
      <c r="C98" s="472"/>
      <c r="D98" s="472"/>
      <c r="E98" s="472"/>
      <c r="F98" s="472"/>
      <c r="G98" s="472"/>
      <c r="H98" s="502" t="s">
        <v>199</v>
      </c>
      <c r="I98" s="54" t="s">
        <v>2243</v>
      </c>
      <c r="J98" s="54">
        <v>1</v>
      </c>
      <c r="K98" s="54" t="s">
        <v>157</v>
      </c>
      <c r="L98" s="472"/>
      <c r="M98" s="472"/>
      <c r="N98" s="472"/>
      <c r="O98" s="472"/>
      <c r="P98" s="519"/>
      <c r="Q98" s="472"/>
      <c r="R98" s="519"/>
      <c r="S98" s="472"/>
    </row>
    <row r="99" spans="1:19" ht="46.5" customHeight="1">
      <c r="A99" s="473"/>
      <c r="B99" s="473"/>
      <c r="C99" s="473"/>
      <c r="D99" s="473"/>
      <c r="E99" s="473"/>
      <c r="F99" s="473"/>
      <c r="G99" s="473"/>
      <c r="H99" s="473"/>
      <c r="I99" s="54" t="s">
        <v>204</v>
      </c>
      <c r="J99" s="54">
        <v>27</v>
      </c>
      <c r="K99" s="54" t="s">
        <v>67</v>
      </c>
      <c r="L99" s="473"/>
      <c r="M99" s="473"/>
      <c r="N99" s="473"/>
      <c r="O99" s="473"/>
      <c r="P99" s="520"/>
      <c r="Q99" s="473"/>
      <c r="R99" s="520"/>
      <c r="S99" s="473"/>
    </row>
    <row r="100" spans="1:19" ht="42" customHeight="1">
      <c r="A100" s="502">
        <v>30</v>
      </c>
      <c r="B100" s="502">
        <v>3</v>
      </c>
      <c r="C100" s="502">
        <v>1</v>
      </c>
      <c r="D100" s="502">
        <v>9</v>
      </c>
      <c r="E100" s="502" t="s">
        <v>2272</v>
      </c>
      <c r="F100" s="502" t="s">
        <v>2273</v>
      </c>
      <c r="G100" s="502" t="s">
        <v>2274</v>
      </c>
      <c r="H100" s="502" t="s">
        <v>199</v>
      </c>
      <c r="I100" s="54" t="s">
        <v>2243</v>
      </c>
      <c r="J100" s="54">
        <v>1</v>
      </c>
      <c r="K100" s="54" t="s">
        <v>157</v>
      </c>
      <c r="L100" s="502" t="s">
        <v>2275</v>
      </c>
      <c r="M100" s="502" t="s">
        <v>1137</v>
      </c>
      <c r="N100" s="502" t="s">
        <v>63</v>
      </c>
      <c r="O100" s="502" t="s">
        <v>1137</v>
      </c>
      <c r="P100" s="518">
        <v>63500</v>
      </c>
      <c r="Q100" s="502" t="s">
        <v>1137</v>
      </c>
      <c r="R100" s="518">
        <v>63500</v>
      </c>
      <c r="S100" s="502" t="s">
        <v>278</v>
      </c>
    </row>
    <row r="101" spans="1:19" ht="42" customHeight="1">
      <c r="A101" s="473"/>
      <c r="B101" s="473"/>
      <c r="C101" s="473"/>
      <c r="D101" s="473"/>
      <c r="E101" s="473"/>
      <c r="F101" s="473"/>
      <c r="G101" s="473"/>
      <c r="H101" s="473"/>
      <c r="I101" s="54" t="s">
        <v>204</v>
      </c>
      <c r="J101" s="54">
        <v>37</v>
      </c>
      <c r="K101" s="54" t="s">
        <v>67</v>
      </c>
      <c r="L101" s="473"/>
      <c r="M101" s="473"/>
      <c r="N101" s="473"/>
      <c r="O101" s="473"/>
      <c r="P101" s="520"/>
      <c r="Q101" s="473"/>
      <c r="R101" s="520"/>
      <c r="S101" s="473"/>
    </row>
    <row r="102" spans="1:19" ht="40.5" customHeight="1">
      <c r="A102" s="502">
        <v>31</v>
      </c>
      <c r="B102" s="502">
        <v>1</v>
      </c>
      <c r="C102" s="502">
        <v>1</v>
      </c>
      <c r="D102" s="502">
        <v>9</v>
      </c>
      <c r="E102" s="502" t="s">
        <v>2276</v>
      </c>
      <c r="F102" s="502" t="s">
        <v>2277</v>
      </c>
      <c r="G102" s="502" t="s">
        <v>2278</v>
      </c>
      <c r="H102" s="502" t="s">
        <v>2241</v>
      </c>
      <c r="I102" s="54" t="s">
        <v>238</v>
      </c>
      <c r="J102" s="54">
        <v>1</v>
      </c>
      <c r="K102" s="54" t="s">
        <v>157</v>
      </c>
      <c r="L102" s="502" t="s">
        <v>2279</v>
      </c>
      <c r="M102" s="502" t="s">
        <v>1137</v>
      </c>
      <c r="N102" s="502" t="s">
        <v>206</v>
      </c>
      <c r="O102" s="502" t="s">
        <v>1137</v>
      </c>
      <c r="P102" s="518">
        <v>46849.05</v>
      </c>
      <c r="Q102" s="502" t="s">
        <v>1137</v>
      </c>
      <c r="R102" s="518">
        <v>42236.55</v>
      </c>
      <c r="S102" s="502" t="s">
        <v>2280</v>
      </c>
    </row>
    <row r="103" spans="1:19" ht="40.5" customHeight="1">
      <c r="A103" s="472"/>
      <c r="B103" s="472"/>
      <c r="C103" s="472"/>
      <c r="D103" s="472"/>
      <c r="E103" s="472"/>
      <c r="F103" s="472"/>
      <c r="G103" s="472"/>
      <c r="H103" s="473"/>
      <c r="I103" s="54" t="s">
        <v>204</v>
      </c>
      <c r="J103" s="54">
        <v>30</v>
      </c>
      <c r="K103" s="54" t="s">
        <v>67</v>
      </c>
      <c r="L103" s="472"/>
      <c r="M103" s="472"/>
      <c r="N103" s="472"/>
      <c r="O103" s="472"/>
      <c r="P103" s="519"/>
      <c r="Q103" s="472"/>
      <c r="R103" s="519"/>
      <c r="S103" s="472"/>
    </row>
    <row r="104" spans="1:19" ht="40.5" customHeight="1">
      <c r="A104" s="472"/>
      <c r="B104" s="472"/>
      <c r="C104" s="472"/>
      <c r="D104" s="472"/>
      <c r="E104" s="472"/>
      <c r="F104" s="472"/>
      <c r="G104" s="472"/>
      <c r="H104" s="502" t="s">
        <v>2281</v>
      </c>
      <c r="I104" s="54" t="s">
        <v>2282</v>
      </c>
      <c r="J104" s="54">
        <v>30</v>
      </c>
      <c r="K104" s="54" t="s">
        <v>2283</v>
      </c>
      <c r="L104" s="472"/>
      <c r="M104" s="472"/>
      <c r="N104" s="472"/>
      <c r="O104" s="472"/>
      <c r="P104" s="519"/>
      <c r="Q104" s="472"/>
      <c r="R104" s="519"/>
      <c r="S104" s="472"/>
    </row>
    <row r="105" spans="1:19" ht="40.5" customHeight="1">
      <c r="A105" s="473"/>
      <c r="B105" s="473"/>
      <c r="C105" s="473"/>
      <c r="D105" s="473"/>
      <c r="E105" s="473"/>
      <c r="F105" s="473"/>
      <c r="G105" s="473"/>
      <c r="H105" s="473"/>
      <c r="I105" s="54" t="s">
        <v>204</v>
      </c>
      <c r="J105" s="54" t="s">
        <v>2284</v>
      </c>
      <c r="K105" s="54" t="s">
        <v>67</v>
      </c>
      <c r="L105" s="473"/>
      <c r="M105" s="473"/>
      <c r="N105" s="473"/>
      <c r="O105" s="473"/>
      <c r="P105" s="520"/>
      <c r="Q105" s="473"/>
      <c r="R105" s="520"/>
      <c r="S105" s="473"/>
    </row>
    <row r="106" spans="1:19" ht="68.25" customHeight="1">
      <c r="A106" s="502">
        <v>32</v>
      </c>
      <c r="B106" s="502">
        <v>3</v>
      </c>
      <c r="C106" s="502">
        <v>1</v>
      </c>
      <c r="D106" s="502">
        <v>9</v>
      </c>
      <c r="E106" s="502" t="s">
        <v>2285</v>
      </c>
      <c r="F106" s="502" t="s">
        <v>2286</v>
      </c>
      <c r="G106" s="502" t="s">
        <v>2287</v>
      </c>
      <c r="H106" s="502" t="s">
        <v>239</v>
      </c>
      <c r="I106" s="54" t="s">
        <v>60</v>
      </c>
      <c r="J106" s="54">
        <v>1</v>
      </c>
      <c r="K106" s="54" t="s">
        <v>157</v>
      </c>
      <c r="L106" s="502" t="s">
        <v>2288</v>
      </c>
      <c r="M106" s="502" t="s">
        <v>1137</v>
      </c>
      <c r="N106" s="502" t="s">
        <v>63</v>
      </c>
      <c r="O106" s="502" t="s">
        <v>1137</v>
      </c>
      <c r="P106" s="518">
        <v>24065.599999999999</v>
      </c>
      <c r="Q106" s="502" t="s">
        <v>1137</v>
      </c>
      <c r="R106" s="518">
        <v>20209.400000000001</v>
      </c>
      <c r="S106" s="502" t="s">
        <v>273</v>
      </c>
    </row>
    <row r="107" spans="1:19" ht="55.5" customHeight="1">
      <c r="A107" s="473"/>
      <c r="B107" s="473"/>
      <c r="C107" s="473"/>
      <c r="D107" s="473"/>
      <c r="E107" s="473"/>
      <c r="F107" s="473"/>
      <c r="G107" s="473"/>
      <c r="H107" s="473"/>
      <c r="I107" s="54" t="s">
        <v>204</v>
      </c>
      <c r="J107" s="54">
        <v>50</v>
      </c>
      <c r="K107" s="54" t="s">
        <v>67</v>
      </c>
      <c r="L107" s="473"/>
      <c r="M107" s="473"/>
      <c r="N107" s="473"/>
      <c r="O107" s="473"/>
      <c r="P107" s="520"/>
      <c r="Q107" s="473"/>
      <c r="R107" s="520"/>
      <c r="S107" s="473"/>
    </row>
    <row r="108" spans="1:19" ht="67.5" customHeight="1">
      <c r="A108" s="502">
        <v>33</v>
      </c>
      <c r="B108" s="502">
        <v>1</v>
      </c>
      <c r="C108" s="502">
        <v>5</v>
      </c>
      <c r="D108" s="502">
        <v>11</v>
      </c>
      <c r="E108" s="502" t="s">
        <v>2289</v>
      </c>
      <c r="F108" s="502" t="s">
        <v>2290</v>
      </c>
      <c r="G108" s="502" t="s">
        <v>2291</v>
      </c>
      <c r="H108" s="502" t="s">
        <v>239</v>
      </c>
      <c r="I108" s="54" t="s">
        <v>60</v>
      </c>
      <c r="J108" s="54">
        <v>1</v>
      </c>
      <c r="K108" s="54" t="s">
        <v>157</v>
      </c>
      <c r="L108" s="502" t="s">
        <v>2292</v>
      </c>
      <c r="M108" s="502" t="s">
        <v>1137</v>
      </c>
      <c r="N108" s="502" t="s">
        <v>63</v>
      </c>
      <c r="O108" s="502" t="s">
        <v>1137</v>
      </c>
      <c r="P108" s="518">
        <v>34050</v>
      </c>
      <c r="Q108" s="502" t="s">
        <v>1137</v>
      </c>
      <c r="R108" s="518">
        <v>22900</v>
      </c>
      <c r="S108" s="502" t="s">
        <v>231</v>
      </c>
    </row>
    <row r="109" spans="1:19" ht="67.5" customHeight="1">
      <c r="A109" s="473"/>
      <c r="B109" s="473"/>
      <c r="C109" s="473"/>
      <c r="D109" s="473"/>
      <c r="E109" s="473"/>
      <c r="F109" s="473"/>
      <c r="G109" s="473"/>
      <c r="H109" s="473"/>
      <c r="I109" s="54" t="s">
        <v>204</v>
      </c>
      <c r="J109" s="54">
        <v>100</v>
      </c>
      <c r="K109" s="54" t="s">
        <v>67</v>
      </c>
      <c r="L109" s="473"/>
      <c r="M109" s="473"/>
      <c r="N109" s="473"/>
      <c r="O109" s="473"/>
      <c r="P109" s="520"/>
      <c r="Q109" s="473"/>
      <c r="R109" s="520"/>
      <c r="S109" s="473"/>
    </row>
    <row r="110" spans="1:19" ht="57" customHeight="1">
      <c r="A110" s="502">
        <v>34</v>
      </c>
      <c r="B110" s="502">
        <v>1</v>
      </c>
      <c r="C110" s="502">
        <v>5</v>
      </c>
      <c r="D110" s="502">
        <v>11</v>
      </c>
      <c r="E110" s="502" t="s">
        <v>2293</v>
      </c>
      <c r="F110" s="502" t="s">
        <v>2294</v>
      </c>
      <c r="G110" s="502" t="s">
        <v>2295</v>
      </c>
      <c r="H110" s="502" t="s">
        <v>235</v>
      </c>
      <c r="I110" s="54" t="s">
        <v>107</v>
      </c>
      <c r="J110" s="54">
        <v>15</v>
      </c>
      <c r="K110" s="54" t="s">
        <v>157</v>
      </c>
      <c r="L110" s="502" t="s">
        <v>2296</v>
      </c>
      <c r="M110" s="502" t="s">
        <v>1137</v>
      </c>
      <c r="N110" s="502" t="s">
        <v>63</v>
      </c>
      <c r="O110" s="502" t="s">
        <v>1137</v>
      </c>
      <c r="P110" s="518">
        <v>20420.849999999999</v>
      </c>
      <c r="Q110" s="502" t="s">
        <v>1137</v>
      </c>
      <c r="R110" s="518">
        <v>18320.849999999999</v>
      </c>
      <c r="S110" s="502" t="s">
        <v>2259</v>
      </c>
    </row>
    <row r="111" spans="1:19" ht="57" customHeight="1">
      <c r="A111" s="473"/>
      <c r="B111" s="473"/>
      <c r="C111" s="473"/>
      <c r="D111" s="473"/>
      <c r="E111" s="473"/>
      <c r="F111" s="473"/>
      <c r="G111" s="473"/>
      <c r="H111" s="473"/>
      <c r="I111" s="54" t="s">
        <v>204</v>
      </c>
      <c r="J111" s="54">
        <v>210</v>
      </c>
      <c r="K111" s="54" t="s">
        <v>67</v>
      </c>
      <c r="L111" s="473"/>
      <c r="M111" s="473"/>
      <c r="N111" s="473"/>
      <c r="O111" s="473"/>
      <c r="P111" s="520"/>
      <c r="Q111" s="473"/>
      <c r="R111" s="520"/>
      <c r="S111" s="473"/>
    </row>
    <row r="112" spans="1:19" ht="55.5" customHeight="1">
      <c r="A112" s="502">
        <v>35</v>
      </c>
      <c r="B112" s="502">
        <v>6</v>
      </c>
      <c r="C112" s="502">
        <v>5</v>
      </c>
      <c r="D112" s="502">
        <v>11</v>
      </c>
      <c r="E112" s="502" t="s">
        <v>2297</v>
      </c>
      <c r="F112" s="502" t="s">
        <v>2298</v>
      </c>
      <c r="G112" s="502" t="s">
        <v>2299</v>
      </c>
      <c r="H112" s="502" t="s">
        <v>235</v>
      </c>
      <c r="I112" s="54" t="s">
        <v>107</v>
      </c>
      <c r="J112" s="54">
        <v>2</v>
      </c>
      <c r="K112" s="54" t="s">
        <v>157</v>
      </c>
      <c r="L112" s="502" t="s">
        <v>2300</v>
      </c>
      <c r="M112" s="502" t="s">
        <v>1137</v>
      </c>
      <c r="N112" s="502" t="s">
        <v>206</v>
      </c>
      <c r="O112" s="502" t="s">
        <v>1137</v>
      </c>
      <c r="P112" s="518">
        <v>23137.25</v>
      </c>
      <c r="Q112" s="502" t="s">
        <v>1137</v>
      </c>
      <c r="R112" s="518">
        <v>18287.25</v>
      </c>
      <c r="S112" s="502" t="s">
        <v>2301</v>
      </c>
    </row>
    <row r="113" spans="1:19" ht="55.5" customHeight="1">
      <c r="A113" s="473"/>
      <c r="B113" s="473"/>
      <c r="C113" s="473"/>
      <c r="D113" s="473"/>
      <c r="E113" s="473"/>
      <c r="F113" s="473"/>
      <c r="G113" s="473"/>
      <c r="H113" s="473"/>
      <c r="I113" s="54" t="s">
        <v>204</v>
      </c>
      <c r="J113" s="54">
        <v>30</v>
      </c>
      <c r="K113" s="54" t="s">
        <v>67</v>
      </c>
      <c r="L113" s="473"/>
      <c r="M113" s="473"/>
      <c r="N113" s="473"/>
      <c r="O113" s="473"/>
      <c r="P113" s="520"/>
      <c r="Q113" s="473"/>
      <c r="R113" s="520"/>
      <c r="S113" s="473"/>
    </row>
    <row r="114" spans="1:19" ht="53.25" customHeight="1">
      <c r="A114" s="502">
        <v>36</v>
      </c>
      <c r="B114" s="502">
        <v>6</v>
      </c>
      <c r="C114" s="502">
        <v>3</v>
      </c>
      <c r="D114" s="502">
        <v>13</v>
      </c>
      <c r="E114" s="502" t="s">
        <v>2302</v>
      </c>
      <c r="F114" s="502" t="s">
        <v>2303</v>
      </c>
      <c r="G114" s="502" t="s">
        <v>2304</v>
      </c>
      <c r="H114" s="502" t="s">
        <v>141</v>
      </c>
      <c r="I114" s="54" t="s">
        <v>223</v>
      </c>
      <c r="J114" s="54">
        <v>2</v>
      </c>
      <c r="K114" s="54" t="s">
        <v>157</v>
      </c>
      <c r="L114" s="502" t="s">
        <v>2305</v>
      </c>
      <c r="M114" s="502" t="s">
        <v>1137</v>
      </c>
      <c r="N114" s="502" t="s">
        <v>346</v>
      </c>
      <c r="O114" s="502" t="s">
        <v>1137</v>
      </c>
      <c r="P114" s="518">
        <v>36900</v>
      </c>
      <c r="Q114" s="502" t="s">
        <v>1137</v>
      </c>
      <c r="R114" s="518">
        <v>33210</v>
      </c>
      <c r="S114" s="502" t="s">
        <v>2306</v>
      </c>
    </row>
    <row r="115" spans="1:19" ht="53.25" customHeight="1">
      <c r="A115" s="473"/>
      <c r="B115" s="473"/>
      <c r="C115" s="473"/>
      <c r="D115" s="473"/>
      <c r="E115" s="473"/>
      <c r="F115" s="473"/>
      <c r="G115" s="473"/>
      <c r="H115" s="473"/>
      <c r="I115" s="54" t="s">
        <v>204</v>
      </c>
      <c r="J115" s="54">
        <v>220</v>
      </c>
      <c r="K115" s="54" t="s">
        <v>67</v>
      </c>
      <c r="L115" s="473"/>
      <c r="M115" s="473"/>
      <c r="N115" s="473"/>
      <c r="O115" s="473"/>
      <c r="P115" s="520"/>
      <c r="Q115" s="473"/>
      <c r="R115" s="520"/>
      <c r="S115" s="473"/>
    </row>
    <row r="116" spans="1:19" ht="45.75" customHeight="1">
      <c r="A116" s="502">
        <v>37</v>
      </c>
      <c r="B116" s="502">
        <v>1</v>
      </c>
      <c r="C116" s="502">
        <v>1</v>
      </c>
      <c r="D116" s="502">
        <v>13</v>
      </c>
      <c r="E116" s="502" t="s">
        <v>2307</v>
      </c>
      <c r="F116" s="502" t="s">
        <v>2308</v>
      </c>
      <c r="G116" s="502" t="s">
        <v>2309</v>
      </c>
      <c r="H116" s="502" t="s">
        <v>199</v>
      </c>
      <c r="I116" s="54" t="s">
        <v>2243</v>
      </c>
      <c r="J116" s="54">
        <v>1</v>
      </c>
      <c r="K116" s="54" t="s">
        <v>157</v>
      </c>
      <c r="L116" s="502" t="s">
        <v>2310</v>
      </c>
      <c r="M116" s="502" t="s">
        <v>1137</v>
      </c>
      <c r="N116" s="502" t="s">
        <v>63</v>
      </c>
      <c r="O116" s="502" t="s">
        <v>1137</v>
      </c>
      <c r="P116" s="518">
        <v>88564</v>
      </c>
      <c r="Q116" s="502" t="s">
        <v>1137</v>
      </c>
      <c r="R116" s="518">
        <v>79360</v>
      </c>
      <c r="S116" s="502" t="s">
        <v>310</v>
      </c>
    </row>
    <row r="117" spans="1:19" ht="45.75" customHeight="1">
      <c r="A117" s="473"/>
      <c r="B117" s="473"/>
      <c r="C117" s="473"/>
      <c r="D117" s="473"/>
      <c r="E117" s="473"/>
      <c r="F117" s="473"/>
      <c r="G117" s="473"/>
      <c r="H117" s="473"/>
      <c r="I117" s="54" t="s">
        <v>204</v>
      </c>
      <c r="J117" s="54">
        <v>54</v>
      </c>
      <c r="K117" s="54" t="s">
        <v>67</v>
      </c>
      <c r="L117" s="473"/>
      <c r="M117" s="473"/>
      <c r="N117" s="473"/>
      <c r="O117" s="473"/>
      <c r="P117" s="520"/>
      <c r="Q117" s="473"/>
      <c r="R117" s="520"/>
      <c r="S117" s="473"/>
    </row>
    <row r="118" spans="1:19">
      <c r="A118" s="510">
        <v>38</v>
      </c>
      <c r="B118" s="510">
        <v>6</v>
      </c>
      <c r="C118" s="502">
        <v>1</v>
      </c>
      <c r="D118" s="502">
        <v>13</v>
      </c>
      <c r="E118" s="502" t="s">
        <v>2311</v>
      </c>
      <c r="F118" s="502" t="s">
        <v>2312</v>
      </c>
      <c r="G118" s="502" t="s">
        <v>2313</v>
      </c>
      <c r="H118" s="502" t="s">
        <v>249</v>
      </c>
      <c r="I118" s="54" t="s">
        <v>788</v>
      </c>
      <c r="J118" s="54">
        <v>1</v>
      </c>
      <c r="K118" s="54" t="s">
        <v>157</v>
      </c>
      <c r="L118" s="502" t="s">
        <v>2314</v>
      </c>
      <c r="M118" s="502" t="s">
        <v>1137</v>
      </c>
      <c r="N118" s="502" t="s">
        <v>346</v>
      </c>
      <c r="O118" s="502" t="s">
        <v>1137</v>
      </c>
      <c r="P118" s="518">
        <v>44800</v>
      </c>
      <c r="Q118" s="502" t="s">
        <v>1137</v>
      </c>
      <c r="R118" s="518">
        <v>30000</v>
      </c>
      <c r="S118" s="502" t="s">
        <v>2315</v>
      </c>
    </row>
    <row r="119" spans="1:19">
      <c r="A119" s="510"/>
      <c r="B119" s="510"/>
      <c r="C119" s="472"/>
      <c r="D119" s="472"/>
      <c r="E119" s="472"/>
      <c r="F119" s="472"/>
      <c r="G119" s="472"/>
      <c r="H119" s="473"/>
      <c r="I119" s="54" t="s">
        <v>204</v>
      </c>
      <c r="J119" s="54">
        <v>50</v>
      </c>
      <c r="K119" s="54" t="s">
        <v>67</v>
      </c>
      <c r="L119" s="472"/>
      <c r="M119" s="472"/>
      <c r="N119" s="472"/>
      <c r="O119" s="472"/>
      <c r="P119" s="519"/>
      <c r="Q119" s="472"/>
      <c r="R119" s="519"/>
      <c r="S119" s="472"/>
    </row>
    <row r="120" spans="1:19">
      <c r="A120" s="510"/>
      <c r="B120" s="510"/>
      <c r="C120" s="472"/>
      <c r="D120" s="472"/>
      <c r="E120" s="472"/>
      <c r="F120" s="472"/>
      <c r="G120" s="472"/>
      <c r="H120" s="502" t="s">
        <v>199</v>
      </c>
      <c r="I120" s="54" t="s">
        <v>2243</v>
      </c>
      <c r="J120" s="54">
        <v>1</v>
      </c>
      <c r="K120" s="54" t="s">
        <v>157</v>
      </c>
      <c r="L120" s="472"/>
      <c r="M120" s="472"/>
      <c r="N120" s="472"/>
      <c r="O120" s="472"/>
      <c r="P120" s="519"/>
      <c r="Q120" s="472"/>
      <c r="R120" s="519"/>
      <c r="S120" s="472"/>
    </row>
    <row r="121" spans="1:19">
      <c r="A121" s="510"/>
      <c r="B121" s="510"/>
      <c r="C121" s="472"/>
      <c r="D121" s="472"/>
      <c r="E121" s="472"/>
      <c r="F121" s="472"/>
      <c r="G121" s="472"/>
      <c r="H121" s="473"/>
      <c r="I121" s="54" t="s">
        <v>204</v>
      </c>
      <c r="J121" s="54">
        <v>50</v>
      </c>
      <c r="K121" s="54" t="s">
        <v>67</v>
      </c>
      <c r="L121" s="472"/>
      <c r="M121" s="472"/>
      <c r="N121" s="472"/>
      <c r="O121" s="472"/>
      <c r="P121" s="519"/>
      <c r="Q121" s="472"/>
      <c r="R121" s="519"/>
      <c r="S121" s="472"/>
    </row>
    <row r="122" spans="1:19" ht="30">
      <c r="A122" s="510"/>
      <c r="B122" s="510"/>
      <c r="C122" s="472"/>
      <c r="D122" s="472"/>
      <c r="E122" s="472"/>
      <c r="F122" s="472"/>
      <c r="G122" s="472"/>
      <c r="H122" s="54" t="s">
        <v>634</v>
      </c>
      <c r="I122" s="54" t="s">
        <v>268</v>
      </c>
      <c r="J122" s="54">
        <v>1</v>
      </c>
      <c r="K122" s="54" t="s">
        <v>157</v>
      </c>
      <c r="L122" s="472"/>
      <c r="M122" s="472"/>
      <c r="N122" s="472"/>
      <c r="O122" s="472"/>
      <c r="P122" s="519"/>
      <c r="Q122" s="472"/>
      <c r="R122" s="519"/>
      <c r="S122" s="472"/>
    </row>
    <row r="123" spans="1:19" ht="30">
      <c r="A123" s="510"/>
      <c r="B123" s="510"/>
      <c r="C123" s="472"/>
      <c r="D123" s="472"/>
      <c r="E123" s="472"/>
      <c r="F123" s="472"/>
      <c r="G123" s="472"/>
      <c r="H123" s="502" t="s">
        <v>284</v>
      </c>
      <c r="I123" s="54" t="s">
        <v>2316</v>
      </c>
      <c r="J123" s="54">
        <v>5</v>
      </c>
      <c r="K123" s="54" t="s">
        <v>157</v>
      </c>
      <c r="L123" s="472"/>
      <c r="M123" s="472"/>
      <c r="N123" s="472"/>
      <c r="O123" s="472"/>
      <c r="P123" s="519"/>
      <c r="Q123" s="472"/>
      <c r="R123" s="519"/>
      <c r="S123" s="472"/>
    </row>
    <row r="124" spans="1:19" ht="30">
      <c r="A124" s="510"/>
      <c r="B124" s="510"/>
      <c r="C124" s="472"/>
      <c r="D124" s="472"/>
      <c r="E124" s="472"/>
      <c r="F124" s="472"/>
      <c r="G124" s="472"/>
      <c r="H124" s="473"/>
      <c r="I124" s="54" t="s">
        <v>832</v>
      </c>
      <c r="J124" s="54" t="s">
        <v>2317</v>
      </c>
      <c r="K124" s="54" t="s">
        <v>157</v>
      </c>
      <c r="L124" s="472"/>
      <c r="M124" s="472"/>
      <c r="N124" s="472"/>
      <c r="O124" s="472"/>
      <c r="P124" s="519"/>
      <c r="Q124" s="472"/>
      <c r="R124" s="519"/>
      <c r="S124" s="472"/>
    </row>
    <row r="125" spans="1:19">
      <c r="A125" s="510"/>
      <c r="B125" s="510"/>
      <c r="C125" s="472"/>
      <c r="D125" s="472"/>
      <c r="E125" s="472"/>
      <c r="F125" s="472"/>
      <c r="G125" s="472"/>
      <c r="H125" s="502" t="s">
        <v>141</v>
      </c>
      <c r="I125" s="54" t="s">
        <v>223</v>
      </c>
      <c r="J125" s="54">
        <v>1</v>
      </c>
      <c r="K125" s="54" t="s">
        <v>157</v>
      </c>
      <c r="L125" s="472"/>
      <c r="M125" s="472"/>
      <c r="N125" s="472"/>
      <c r="O125" s="472"/>
      <c r="P125" s="519"/>
      <c r="Q125" s="472"/>
      <c r="R125" s="519"/>
      <c r="S125" s="472"/>
    </row>
    <row r="126" spans="1:19" ht="36.75" customHeight="1">
      <c r="A126" s="510"/>
      <c r="B126" s="510"/>
      <c r="C126" s="473"/>
      <c r="D126" s="473"/>
      <c r="E126" s="473"/>
      <c r="F126" s="473"/>
      <c r="G126" s="473"/>
      <c r="H126" s="473"/>
      <c r="I126" s="54" t="s">
        <v>204</v>
      </c>
      <c r="J126" s="54" t="s">
        <v>2318</v>
      </c>
      <c r="K126" s="54" t="s">
        <v>67</v>
      </c>
      <c r="L126" s="473"/>
      <c r="M126" s="473"/>
      <c r="N126" s="473"/>
      <c r="O126" s="473"/>
      <c r="P126" s="520"/>
      <c r="Q126" s="473"/>
      <c r="R126" s="520"/>
      <c r="S126" s="473"/>
    </row>
    <row r="127" spans="1:19" ht="54" customHeight="1">
      <c r="A127" s="502">
        <v>39</v>
      </c>
      <c r="B127" s="502">
        <v>6</v>
      </c>
      <c r="C127" s="502">
        <v>1</v>
      </c>
      <c r="D127" s="502">
        <v>13</v>
      </c>
      <c r="E127" s="502" t="s">
        <v>2319</v>
      </c>
      <c r="F127" s="502" t="s">
        <v>2320</v>
      </c>
      <c r="G127" s="502" t="s">
        <v>2321</v>
      </c>
      <c r="H127" s="502" t="s">
        <v>125</v>
      </c>
      <c r="I127" s="54" t="s">
        <v>60</v>
      </c>
      <c r="J127" s="54">
        <v>1</v>
      </c>
      <c r="K127" s="54" t="s">
        <v>157</v>
      </c>
      <c r="L127" s="502" t="s">
        <v>2840</v>
      </c>
      <c r="M127" s="502" t="s">
        <v>1137</v>
      </c>
      <c r="N127" s="502" t="s">
        <v>346</v>
      </c>
      <c r="O127" s="502" t="s">
        <v>1137</v>
      </c>
      <c r="P127" s="518">
        <v>102750.8</v>
      </c>
      <c r="Q127" s="502" t="s">
        <v>1137</v>
      </c>
      <c r="R127" s="518">
        <v>82612</v>
      </c>
      <c r="S127" s="502" t="s">
        <v>2322</v>
      </c>
    </row>
    <row r="128" spans="1:19" ht="54" customHeight="1">
      <c r="A128" s="472"/>
      <c r="B128" s="472"/>
      <c r="C128" s="472"/>
      <c r="D128" s="472"/>
      <c r="E128" s="472"/>
      <c r="F128" s="472"/>
      <c r="G128" s="472"/>
      <c r="H128" s="473"/>
      <c r="I128" s="54" t="s">
        <v>204</v>
      </c>
      <c r="J128" s="54">
        <v>80</v>
      </c>
      <c r="K128" s="54" t="s">
        <v>67</v>
      </c>
      <c r="L128" s="472"/>
      <c r="M128" s="472"/>
      <c r="N128" s="472"/>
      <c r="O128" s="472"/>
      <c r="P128" s="519"/>
      <c r="Q128" s="472"/>
      <c r="R128" s="519"/>
      <c r="S128" s="472"/>
    </row>
    <row r="129" spans="1:19" ht="54" customHeight="1">
      <c r="A129" s="472"/>
      <c r="B129" s="472"/>
      <c r="C129" s="472"/>
      <c r="D129" s="472"/>
      <c r="E129" s="472"/>
      <c r="F129" s="472"/>
      <c r="G129" s="472"/>
      <c r="H129" s="502" t="s">
        <v>199</v>
      </c>
      <c r="I129" s="54" t="s">
        <v>2243</v>
      </c>
      <c r="J129" s="54">
        <v>1</v>
      </c>
      <c r="K129" s="54" t="s">
        <v>157</v>
      </c>
      <c r="L129" s="472"/>
      <c r="M129" s="472"/>
      <c r="N129" s="472"/>
      <c r="O129" s="472"/>
      <c r="P129" s="519"/>
      <c r="Q129" s="472"/>
      <c r="R129" s="519"/>
      <c r="S129" s="472"/>
    </row>
    <row r="130" spans="1:19" ht="54" customHeight="1">
      <c r="A130" s="473"/>
      <c r="B130" s="473"/>
      <c r="C130" s="473"/>
      <c r="D130" s="473"/>
      <c r="E130" s="473"/>
      <c r="F130" s="473"/>
      <c r="G130" s="473"/>
      <c r="H130" s="473"/>
      <c r="I130" s="54" t="s">
        <v>208</v>
      </c>
      <c r="J130" s="54">
        <v>50</v>
      </c>
      <c r="K130" s="54" t="s">
        <v>67</v>
      </c>
      <c r="L130" s="473"/>
      <c r="M130" s="473"/>
      <c r="N130" s="473"/>
      <c r="O130" s="473"/>
      <c r="P130" s="520"/>
      <c r="Q130" s="473"/>
      <c r="R130" s="520"/>
      <c r="S130" s="473"/>
    </row>
    <row r="131" spans="1:19" ht="51.75" customHeight="1">
      <c r="A131" s="502">
        <v>40</v>
      </c>
      <c r="B131" s="502">
        <v>3</v>
      </c>
      <c r="C131" s="502">
        <v>1.3</v>
      </c>
      <c r="D131" s="502">
        <v>13</v>
      </c>
      <c r="E131" s="502" t="s">
        <v>2841</v>
      </c>
      <c r="F131" s="502" t="s">
        <v>2323</v>
      </c>
      <c r="G131" s="502" t="s">
        <v>2324</v>
      </c>
      <c r="H131" s="502" t="s">
        <v>2325</v>
      </c>
      <c r="I131" s="54" t="s">
        <v>225</v>
      </c>
      <c r="J131" s="54">
        <v>1</v>
      </c>
      <c r="K131" s="54" t="s">
        <v>157</v>
      </c>
      <c r="L131" s="502" t="s">
        <v>2326</v>
      </c>
      <c r="M131" s="502" t="s">
        <v>1137</v>
      </c>
      <c r="N131" s="502" t="s">
        <v>63</v>
      </c>
      <c r="O131" s="502" t="s">
        <v>1137</v>
      </c>
      <c r="P131" s="518">
        <v>68799</v>
      </c>
      <c r="Q131" s="502" t="s">
        <v>1137</v>
      </c>
      <c r="R131" s="518">
        <v>62249</v>
      </c>
      <c r="S131" s="502" t="s">
        <v>2327</v>
      </c>
    </row>
    <row r="132" spans="1:19" ht="51.75" customHeight="1">
      <c r="A132" s="472"/>
      <c r="B132" s="472"/>
      <c r="C132" s="472"/>
      <c r="D132" s="472"/>
      <c r="E132" s="472"/>
      <c r="F132" s="472"/>
      <c r="G132" s="472"/>
      <c r="H132" s="472"/>
      <c r="I132" s="54" t="s">
        <v>2328</v>
      </c>
      <c r="J132" s="54">
        <v>30</v>
      </c>
      <c r="K132" s="54" t="s">
        <v>157</v>
      </c>
      <c r="L132" s="472"/>
      <c r="M132" s="472"/>
      <c r="N132" s="472"/>
      <c r="O132" s="472"/>
      <c r="P132" s="519"/>
      <c r="Q132" s="472"/>
      <c r="R132" s="519"/>
      <c r="S132" s="472"/>
    </row>
    <row r="133" spans="1:19" ht="51.75" customHeight="1">
      <c r="A133" s="473"/>
      <c r="B133" s="473"/>
      <c r="C133" s="473"/>
      <c r="D133" s="473"/>
      <c r="E133" s="473"/>
      <c r="F133" s="473"/>
      <c r="G133" s="473"/>
      <c r="H133" s="473"/>
      <c r="I133" s="54" t="s">
        <v>637</v>
      </c>
      <c r="J133" s="54">
        <v>6000</v>
      </c>
      <c r="K133" s="54" t="s">
        <v>157</v>
      </c>
      <c r="L133" s="473"/>
      <c r="M133" s="473"/>
      <c r="N133" s="473"/>
      <c r="O133" s="473"/>
      <c r="P133" s="520"/>
      <c r="Q133" s="473"/>
      <c r="R133" s="520"/>
      <c r="S133" s="473"/>
    </row>
    <row r="134" spans="1:19" ht="67.5" customHeight="1">
      <c r="A134" s="501">
        <v>41</v>
      </c>
      <c r="B134" s="502">
        <v>6</v>
      </c>
      <c r="C134" s="502">
        <v>1</v>
      </c>
      <c r="D134" s="502">
        <v>13</v>
      </c>
      <c r="E134" s="502" t="s">
        <v>2329</v>
      </c>
      <c r="F134" s="502" t="s">
        <v>2330</v>
      </c>
      <c r="G134" s="502" t="s">
        <v>2331</v>
      </c>
      <c r="H134" s="502" t="s">
        <v>199</v>
      </c>
      <c r="I134" s="54" t="s">
        <v>2243</v>
      </c>
      <c r="J134" s="54">
        <v>3</v>
      </c>
      <c r="K134" s="54" t="s">
        <v>157</v>
      </c>
      <c r="L134" s="502" t="s">
        <v>2332</v>
      </c>
      <c r="M134" s="502" t="s">
        <v>1137</v>
      </c>
      <c r="N134" s="502" t="s">
        <v>206</v>
      </c>
      <c r="O134" s="502" t="s">
        <v>1137</v>
      </c>
      <c r="P134" s="518">
        <v>32705</v>
      </c>
      <c r="Q134" s="502" t="s">
        <v>1137</v>
      </c>
      <c r="R134" s="518">
        <v>29520</v>
      </c>
      <c r="S134" s="502" t="s">
        <v>2259</v>
      </c>
    </row>
    <row r="135" spans="1:19" ht="67.5" customHeight="1">
      <c r="A135" s="454"/>
      <c r="B135" s="473"/>
      <c r="C135" s="473"/>
      <c r="D135" s="473"/>
      <c r="E135" s="473"/>
      <c r="F135" s="473"/>
      <c r="G135" s="473"/>
      <c r="H135" s="473"/>
      <c r="I135" s="54" t="s">
        <v>204</v>
      </c>
      <c r="J135" s="54">
        <v>48</v>
      </c>
      <c r="K135" s="54" t="s">
        <v>67</v>
      </c>
      <c r="L135" s="473"/>
      <c r="M135" s="473"/>
      <c r="N135" s="473"/>
      <c r="O135" s="473"/>
      <c r="P135" s="520"/>
      <c r="Q135" s="473"/>
      <c r="R135" s="520"/>
      <c r="S135" s="473"/>
    </row>
    <row r="137" spans="1:19">
      <c r="O137" s="383"/>
      <c r="P137" s="386" t="s">
        <v>191</v>
      </c>
      <c r="Q137" s="386"/>
      <c r="R137" s="386"/>
    </row>
    <row r="138" spans="1:19">
      <c r="O138" s="384"/>
      <c r="P138" s="386" t="s">
        <v>123</v>
      </c>
      <c r="Q138" s="386" t="s">
        <v>1</v>
      </c>
      <c r="R138" s="386"/>
    </row>
    <row r="139" spans="1:19">
      <c r="O139" s="385"/>
      <c r="P139" s="386"/>
      <c r="Q139" s="23">
        <v>2022</v>
      </c>
      <c r="R139" s="23">
        <v>2023</v>
      </c>
    </row>
    <row r="140" spans="1:19">
      <c r="O140" s="162" t="s">
        <v>3462</v>
      </c>
      <c r="P140" s="4">
        <v>41</v>
      </c>
      <c r="Q140" s="25">
        <f>Q67+Q65+Q64+Q58+Q60+Q56+Q52+Q46+Q44+Q43+Q37+Q35+Q34+Q31+Q29+Q23+Q22+Q16+Q12+Q9+Q6</f>
        <v>794215.26</v>
      </c>
      <c r="R140" s="163">
        <f>R134+R131+R127+R118+R116+R114+R112+R110+R108+R106+R102+R100+R96+R94+R90+R88+R81+R77+R71+R75</f>
        <v>917204.39000000013</v>
      </c>
    </row>
  </sheetData>
  <mergeCells count="621">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6:S8"/>
    <mergeCell ref="F6:F8"/>
    <mergeCell ref="G6:G8"/>
    <mergeCell ref="H6:H7"/>
    <mergeCell ref="L6:L8"/>
    <mergeCell ref="M6:M8"/>
    <mergeCell ref="N6:N8"/>
    <mergeCell ref="A6:A8"/>
    <mergeCell ref="B6:B8"/>
    <mergeCell ref="C6:C8"/>
    <mergeCell ref="D6:D8"/>
    <mergeCell ref="E6:E8"/>
    <mergeCell ref="O6:O8"/>
    <mergeCell ref="P6:P8"/>
    <mergeCell ref="Q6:Q8"/>
    <mergeCell ref="R6:R8"/>
    <mergeCell ref="P12:P15"/>
    <mergeCell ref="Q12:Q15"/>
    <mergeCell ref="R12:R15"/>
    <mergeCell ref="S12:S15"/>
    <mergeCell ref="N9:N11"/>
    <mergeCell ref="O9:O11"/>
    <mergeCell ref="P9:P11"/>
    <mergeCell ref="Q9:Q11"/>
    <mergeCell ref="R9:R11"/>
    <mergeCell ref="O12:O15"/>
    <mergeCell ref="S9:S11"/>
    <mergeCell ref="A29:A30"/>
    <mergeCell ref="B29:B30"/>
    <mergeCell ref="C29:C30"/>
    <mergeCell ref="D29:D30"/>
    <mergeCell ref="E29:E30"/>
    <mergeCell ref="F29:F30"/>
    <mergeCell ref="G29:G30"/>
    <mergeCell ref="A31:A33"/>
    <mergeCell ref="B31:B33"/>
    <mergeCell ref="C31:C33"/>
    <mergeCell ref="D31:D33"/>
    <mergeCell ref="E31:E33"/>
    <mergeCell ref="F31:F33"/>
    <mergeCell ref="G31:G33"/>
    <mergeCell ref="N31:N33"/>
    <mergeCell ref="O31:O33"/>
    <mergeCell ref="P31:P33"/>
    <mergeCell ref="P35:P36"/>
    <mergeCell ref="Q35:Q36"/>
    <mergeCell ref="R35:R36"/>
    <mergeCell ref="G35:G36"/>
    <mergeCell ref="H35:H36"/>
    <mergeCell ref="L35:L36"/>
    <mergeCell ref="M35:M36"/>
    <mergeCell ref="N35:N36"/>
    <mergeCell ref="O35:O36"/>
    <mergeCell ref="Q31:Q33"/>
    <mergeCell ref="R31:R33"/>
    <mergeCell ref="H32:H33"/>
    <mergeCell ref="A37:A42"/>
    <mergeCell ref="B37:B42"/>
    <mergeCell ref="C37:C42"/>
    <mergeCell ref="D37:D42"/>
    <mergeCell ref="E37:E42"/>
    <mergeCell ref="F37:F42"/>
    <mergeCell ref="G37:G42"/>
    <mergeCell ref="A35:A36"/>
    <mergeCell ref="B35:B36"/>
    <mergeCell ref="C35:C36"/>
    <mergeCell ref="D35:D36"/>
    <mergeCell ref="E35:E36"/>
    <mergeCell ref="F35:F36"/>
    <mergeCell ref="L60:L63"/>
    <mergeCell ref="M60:M63"/>
    <mergeCell ref="R44:R45"/>
    <mergeCell ref="S44:S45"/>
    <mergeCell ref="A44:A45"/>
    <mergeCell ref="B44:B45"/>
    <mergeCell ref="C44:C45"/>
    <mergeCell ref="D44:D45"/>
    <mergeCell ref="E44:E45"/>
    <mergeCell ref="F44:F45"/>
    <mergeCell ref="G44:G45"/>
    <mergeCell ref="H44:H45"/>
    <mergeCell ref="L44:L45"/>
    <mergeCell ref="M44:M45"/>
    <mergeCell ref="N44:N45"/>
    <mergeCell ref="S58:S59"/>
    <mergeCell ref="S52:S55"/>
    <mergeCell ref="M52:M55"/>
    <mergeCell ref="N52:N55"/>
    <mergeCell ref="O52:O55"/>
    <mergeCell ref="P52:P55"/>
    <mergeCell ref="Q52:Q55"/>
    <mergeCell ref="R52:R55"/>
    <mergeCell ref="O60:O63"/>
    <mergeCell ref="S65:S66"/>
    <mergeCell ref="A60:A63"/>
    <mergeCell ref="B60:B63"/>
    <mergeCell ref="C60:C63"/>
    <mergeCell ref="D60:D63"/>
    <mergeCell ref="E60:E63"/>
    <mergeCell ref="F60:F63"/>
    <mergeCell ref="G58:G59"/>
    <mergeCell ref="L58:L59"/>
    <mergeCell ref="M58:M59"/>
    <mergeCell ref="N58:N59"/>
    <mergeCell ref="O58:O59"/>
    <mergeCell ref="P58:P59"/>
    <mergeCell ref="A58:A59"/>
    <mergeCell ref="B58:B59"/>
    <mergeCell ref="C58:C59"/>
    <mergeCell ref="D58:D59"/>
    <mergeCell ref="E58:E59"/>
    <mergeCell ref="F58:F59"/>
    <mergeCell ref="S60:S63"/>
    <mergeCell ref="H62:H63"/>
    <mergeCell ref="G60:G63"/>
    <mergeCell ref="R60:R63"/>
    <mergeCell ref="N60:N63"/>
    <mergeCell ref="P60:P63"/>
    <mergeCell ref="Q58:Q59"/>
    <mergeCell ref="R58:R59"/>
    <mergeCell ref="F134:F135"/>
    <mergeCell ref="G134:G135"/>
    <mergeCell ref="H134:H135"/>
    <mergeCell ref="L134:L135"/>
    <mergeCell ref="M134:M135"/>
    <mergeCell ref="N134:N135"/>
    <mergeCell ref="O134:O135"/>
    <mergeCell ref="R65:R66"/>
    <mergeCell ref="G65:G66"/>
    <mergeCell ref="H65:H66"/>
    <mergeCell ref="L65:L66"/>
    <mergeCell ref="M65:M66"/>
    <mergeCell ref="N65:N66"/>
    <mergeCell ref="O65:O66"/>
    <mergeCell ref="P131:P133"/>
    <mergeCell ref="F127:F130"/>
    <mergeCell ref="G127:G130"/>
    <mergeCell ref="H127:H128"/>
    <mergeCell ref="L127:L130"/>
    <mergeCell ref="H129:H130"/>
    <mergeCell ref="F131:F133"/>
    <mergeCell ref="A134:A135"/>
    <mergeCell ref="B134:B135"/>
    <mergeCell ref="C134:C135"/>
    <mergeCell ref="D134:D135"/>
    <mergeCell ref="A67:A70"/>
    <mergeCell ref="B67:B70"/>
    <mergeCell ref="C67:C70"/>
    <mergeCell ref="D67:D70"/>
    <mergeCell ref="E67:E70"/>
    <mergeCell ref="E134:E135"/>
    <mergeCell ref="A127:A130"/>
    <mergeCell ref="B127:B130"/>
    <mergeCell ref="C127:C130"/>
    <mergeCell ref="D127:D130"/>
    <mergeCell ref="E127:E130"/>
    <mergeCell ref="A131:A133"/>
    <mergeCell ref="B131:B133"/>
    <mergeCell ref="C131:C133"/>
    <mergeCell ref="D131:D133"/>
    <mergeCell ref="E131:E133"/>
    <mergeCell ref="D100:D101"/>
    <mergeCell ref="E100:E101"/>
    <mergeCell ref="D90:D93"/>
    <mergeCell ref="E90:E93"/>
    <mergeCell ref="P137:R137"/>
    <mergeCell ref="P138:P139"/>
    <mergeCell ref="Q138:R138"/>
    <mergeCell ref="P67:P70"/>
    <mergeCell ref="Q67:Q70"/>
    <mergeCell ref="R67:R70"/>
    <mergeCell ref="S67:S70"/>
    <mergeCell ref="H68:H69"/>
    <mergeCell ref="M67:M70"/>
    <mergeCell ref="N67:N70"/>
    <mergeCell ref="O67:O70"/>
    <mergeCell ref="P134:P135"/>
    <mergeCell ref="Q134:Q135"/>
    <mergeCell ref="R134:R135"/>
    <mergeCell ref="S134:S135"/>
    <mergeCell ref="Q131:Q133"/>
    <mergeCell ref="R131:R133"/>
    <mergeCell ref="S131:S133"/>
    <mergeCell ref="O137:O139"/>
    <mergeCell ref="L67:L70"/>
    <mergeCell ref="L131:L133"/>
    <mergeCell ref="M131:M133"/>
    <mergeCell ref="N131:N133"/>
    <mergeCell ref="O131:O133"/>
    <mergeCell ref="G131:G133"/>
    <mergeCell ref="H131:H133"/>
    <mergeCell ref="M127:M130"/>
    <mergeCell ref="N127:N130"/>
    <mergeCell ref="O127:O130"/>
    <mergeCell ref="P127:P130"/>
    <mergeCell ref="Q127:Q130"/>
    <mergeCell ref="R127:R130"/>
    <mergeCell ref="R118:R126"/>
    <mergeCell ref="S118:S126"/>
    <mergeCell ref="S127:S130"/>
    <mergeCell ref="H120:H121"/>
    <mergeCell ref="H123:H124"/>
    <mergeCell ref="H125:H126"/>
    <mergeCell ref="S116:S117"/>
    <mergeCell ref="A118:A126"/>
    <mergeCell ref="B118:B126"/>
    <mergeCell ref="C118:C126"/>
    <mergeCell ref="D118:D126"/>
    <mergeCell ref="E118:E126"/>
    <mergeCell ref="F118:F126"/>
    <mergeCell ref="G118:G126"/>
    <mergeCell ref="H118:H119"/>
    <mergeCell ref="L118:L126"/>
    <mergeCell ref="M118:M126"/>
    <mergeCell ref="N118:N126"/>
    <mergeCell ref="O118:O126"/>
    <mergeCell ref="P118:P126"/>
    <mergeCell ref="Q118:Q126"/>
    <mergeCell ref="N116:N117"/>
    <mergeCell ref="O116:O117"/>
    <mergeCell ref="P116:P117"/>
    <mergeCell ref="Q116:Q117"/>
    <mergeCell ref="R116:R117"/>
    <mergeCell ref="F116:F117"/>
    <mergeCell ref="G116:G117"/>
    <mergeCell ref="H116:H117"/>
    <mergeCell ref="L116:L117"/>
    <mergeCell ref="M116:M117"/>
    <mergeCell ref="A116:A117"/>
    <mergeCell ref="B116:B117"/>
    <mergeCell ref="C116:C117"/>
    <mergeCell ref="D116:D117"/>
    <mergeCell ref="E116:E117"/>
    <mergeCell ref="P114:P115"/>
    <mergeCell ref="Q114:Q115"/>
    <mergeCell ref="R114:R115"/>
    <mergeCell ref="S114:S115"/>
    <mergeCell ref="Q112:Q113"/>
    <mergeCell ref="R112:R113"/>
    <mergeCell ref="S112:S113"/>
    <mergeCell ref="A114:A115"/>
    <mergeCell ref="B114:B115"/>
    <mergeCell ref="C114:C115"/>
    <mergeCell ref="D114:D115"/>
    <mergeCell ref="E114:E115"/>
    <mergeCell ref="F114:F115"/>
    <mergeCell ref="G114:G115"/>
    <mergeCell ref="H114:H115"/>
    <mergeCell ref="L114:L115"/>
    <mergeCell ref="M114:M115"/>
    <mergeCell ref="N114:N115"/>
    <mergeCell ref="O114:O115"/>
    <mergeCell ref="S110:S111"/>
    <mergeCell ref="A112:A113"/>
    <mergeCell ref="B112:B113"/>
    <mergeCell ref="C112:C113"/>
    <mergeCell ref="D112:D113"/>
    <mergeCell ref="E112:E113"/>
    <mergeCell ref="F112:F113"/>
    <mergeCell ref="G112:G113"/>
    <mergeCell ref="H112:H113"/>
    <mergeCell ref="L112:L113"/>
    <mergeCell ref="M112:M113"/>
    <mergeCell ref="N112:N113"/>
    <mergeCell ref="O112:O113"/>
    <mergeCell ref="P112:P113"/>
    <mergeCell ref="S108:S109"/>
    <mergeCell ref="A110:A111"/>
    <mergeCell ref="B110:B111"/>
    <mergeCell ref="C110:C111"/>
    <mergeCell ref="D110:D111"/>
    <mergeCell ref="E110:E111"/>
    <mergeCell ref="F110:F111"/>
    <mergeCell ref="G110:G111"/>
    <mergeCell ref="H110:H111"/>
    <mergeCell ref="L110:L111"/>
    <mergeCell ref="M110:M111"/>
    <mergeCell ref="N110:N111"/>
    <mergeCell ref="O110:O111"/>
    <mergeCell ref="P110:P111"/>
    <mergeCell ref="Q110:Q111"/>
    <mergeCell ref="N108:N109"/>
    <mergeCell ref="O108:O109"/>
    <mergeCell ref="P108:P109"/>
    <mergeCell ref="Q108:Q109"/>
    <mergeCell ref="R108:R109"/>
    <mergeCell ref="F108:F109"/>
    <mergeCell ref="G108:G109"/>
    <mergeCell ref="H108:H109"/>
    <mergeCell ref="R110:R111"/>
    <mergeCell ref="L108:L109"/>
    <mergeCell ref="M108:M109"/>
    <mergeCell ref="A108:A109"/>
    <mergeCell ref="B108:B109"/>
    <mergeCell ref="C108:C109"/>
    <mergeCell ref="D108:D109"/>
    <mergeCell ref="E108:E109"/>
    <mergeCell ref="P106:P107"/>
    <mergeCell ref="Q106:Q107"/>
    <mergeCell ref="S106:S107"/>
    <mergeCell ref="R102:R105"/>
    <mergeCell ref="S102:S105"/>
    <mergeCell ref="H104:H105"/>
    <mergeCell ref="A106:A107"/>
    <mergeCell ref="B106:B107"/>
    <mergeCell ref="C106:C107"/>
    <mergeCell ref="D106:D107"/>
    <mergeCell ref="E106:E107"/>
    <mergeCell ref="F106:F107"/>
    <mergeCell ref="G106:G107"/>
    <mergeCell ref="H106:H107"/>
    <mergeCell ref="L106:L107"/>
    <mergeCell ref="M106:M107"/>
    <mergeCell ref="N106:N107"/>
    <mergeCell ref="O106:O107"/>
    <mergeCell ref="M102:M105"/>
    <mergeCell ref="N102:N105"/>
    <mergeCell ref="O102:O105"/>
    <mergeCell ref="P102:P105"/>
    <mergeCell ref="Q102:Q105"/>
    <mergeCell ref="R106:R107"/>
    <mergeCell ref="A102:A105"/>
    <mergeCell ref="B102:B105"/>
    <mergeCell ref="C102:C105"/>
    <mergeCell ref="D102:D105"/>
    <mergeCell ref="E102:E105"/>
    <mergeCell ref="F102:F105"/>
    <mergeCell ref="G102:G105"/>
    <mergeCell ref="H102:H103"/>
    <mergeCell ref="L102:L105"/>
    <mergeCell ref="M100:M101"/>
    <mergeCell ref="N100:N101"/>
    <mergeCell ref="O100:O101"/>
    <mergeCell ref="P100:P101"/>
    <mergeCell ref="Q100:Q101"/>
    <mergeCell ref="R100:R101"/>
    <mergeCell ref="S100:S101"/>
    <mergeCell ref="A100:A101"/>
    <mergeCell ref="B100:B101"/>
    <mergeCell ref="C100:C101"/>
    <mergeCell ref="F100:F101"/>
    <mergeCell ref="G100:G101"/>
    <mergeCell ref="H100:H101"/>
    <mergeCell ref="L100:L101"/>
    <mergeCell ref="S94:S95"/>
    <mergeCell ref="A96:A99"/>
    <mergeCell ref="B96:B99"/>
    <mergeCell ref="C96:C99"/>
    <mergeCell ref="D96:D99"/>
    <mergeCell ref="E96:E99"/>
    <mergeCell ref="F96:F99"/>
    <mergeCell ref="G96:G99"/>
    <mergeCell ref="H96:H97"/>
    <mergeCell ref="L96:L99"/>
    <mergeCell ref="M96:M99"/>
    <mergeCell ref="N96:N99"/>
    <mergeCell ref="O96:O99"/>
    <mergeCell ref="M94:M95"/>
    <mergeCell ref="N94:N95"/>
    <mergeCell ref="O94:O95"/>
    <mergeCell ref="P94:P95"/>
    <mergeCell ref="P96:P99"/>
    <mergeCell ref="Q96:Q99"/>
    <mergeCell ref="R96:R99"/>
    <mergeCell ref="S96:S99"/>
    <mergeCell ref="H98:H99"/>
    <mergeCell ref="A90:A93"/>
    <mergeCell ref="B90:B93"/>
    <mergeCell ref="C90:C93"/>
    <mergeCell ref="Q94:Q95"/>
    <mergeCell ref="R94:R95"/>
    <mergeCell ref="A94:A95"/>
    <mergeCell ref="B94:B95"/>
    <mergeCell ref="C94:C95"/>
    <mergeCell ref="D94:D95"/>
    <mergeCell ref="E94:E95"/>
    <mergeCell ref="F94:F95"/>
    <mergeCell ref="G94:G95"/>
    <mergeCell ref="H94:H95"/>
    <mergeCell ref="L94:L95"/>
    <mergeCell ref="F90:F93"/>
    <mergeCell ref="G90:G93"/>
    <mergeCell ref="H90:H91"/>
    <mergeCell ref="L90:L93"/>
    <mergeCell ref="H92:H93"/>
    <mergeCell ref="O88:O89"/>
    <mergeCell ref="P88:P89"/>
    <mergeCell ref="Q88:Q89"/>
    <mergeCell ref="R88:R89"/>
    <mergeCell ref="S88:S89"/>
    <mergeCell ref="M88:M89"/>
    <mergeCell ref="N88:N89"/>
    <mergeCell ref="M90:M93"/>
    <mergeCell ref="N90:N93"/>
    <mergeCell ref="O90:O93"/>
    <mergeCell ref="P90:P93"/>
    <mergeCell ref="Q90:Q93"/>
    <mergeCell ref="R90:R93"/>
    <mergeCell ref="S90:S93"/>
    <mergeCell ref="A88:A89"/>
    <mergeCell ref="B88:B89"/>
    <mergeCell ref="C88:C89"/>
    <mergeCell ref="D88:D89"/>
    <mergeCell ref="E88:E89"/>
    <mergeCell ref="F88:F89"/>
    <mergeCell ref="G88:G89"/>
    <mergeCell ref="H88:H89"/>
    <mergeCell ref="L88:L89"/>
    <mergeCell ref="R81:R87"/>
    <mergeCell ref="S81:S87"/>
    <mergeCell ref="H83:H84"/>
    <mergeCell ref="H86:H87"/>
    <mergeCell ref="R77:R80"/>
    <mergeCell ref="S77:S80"/>
    <mergeCell ref="H79:H80"/>
    <mergeCell ref="A81:A87"/>
    <mergeCell ref="B81:B87"/>
    <mergeCell ref="C81:C87"/>
    <mergeCell ref="D81:D87"/>
    <mergeCell ref="E81:E87"/>
    <mergeCell ref="F81:F87"/>
    <mergeCell ref="G81:G87"/>
    <mergeCell ref="H81:H82"/>
    <mergeCell ref="L81:L87"/>
    <mergeCell ref="M81:M87"/>
    <mergeCell ref="N81:N87"/>
    <mergeCell ref="O81:O87"/>
    <mergeCell ref="P81:P87"/>
    <mergeCell ref="Q81:Q87"/>
    <mergeCell ref="S75:S76"/>
    <mergeCell ref="A77:A80"/>
    <mergeCell ref="B77:B80"/>
    <mergeCell ref="C77:C80"/>
    <mergeCell ref="D77:D80"/>
    <mergeCell ref="E77:E80"/>
    <mergeCell ref="F77:F80"/>
    <mergeCell ref="G77:G80"/>
    <mergeCell ref="H77:H78"/>
    <mergeCell ref="L77:L80"/>
    <mergeCell ref="M77:M80"/>
    <mergeCell ref="N77:N80"/>
    <mergeCell ref="O77:O80"/>
    <mergeCell ref="P77:P80"/>
    <mergeCell ref="P75:P76"/>
    <mergeCell ref="Q75:Q76"/>
    <mergeCell ref="Q77:Q80"/>
    <mergeCell ref="R71:R74"/>
    <mergeCell ref="S71:S74"/>
    <mergeCell ref="H73:H74"/>
    <mergeCell ref="A75:A76"/>
    <mergeCell ref="B75:B76"/>
    <mergeCell ref="C75:C76"/>
    <mergeCell ref="D75:D76"/>
    <mergeCell ref="E75:E76"/>
    <mergeCell ref="F75:F76"/>
    <mergeCell ref="G75:G76"/>
    <mergeCell ref="H75:H76"/>
    <mergeCell ref="L75:L76"/>
    <mergeCell ref="M75:M76"/>
    <mergeCell ref="N75:N76"/>
    <mergeCell ref="O75:O76"/>
    <mergeCell ref="A71:A74"/>
    <mergeCell ref="B71:B74"/>
    <mergeCell ref="C71:C74"/>
    <mergeCell ref="D71:D74"/>
    <mergeCell ref="E71:E74"/>
    <mergeCell ref="N71:N74"/>
    <mergeCell ref="O71:O74"/>
    <mergeCell ref="P71:P74"/>
    <mergeCell ref="R75:R76"/>
    <mergeCell ref="F9:F11"/>
    <mergeCell ref="G9:G11"/>
    <mergeCell ref="L9:L11"/>
    <mergeCell ref="M9:M11"/>
    <mergeCell ref="A23:A28"/>
    <mergeCell ref="B23:B28"/>
    <mergeCell ref="C23:C28"/>
    <mergeCell ref="D23:D28"/>
    <mergeCell ref="E23:E28"/>
    <mergeCell ref="F23:F28"/>
    <mergeCell ref="G23:G28"/>
    <mergeCell ref="H23:H24"/>
    <mergeCell ref="L23:L28"/>
    <mergeCell ref="A12:A15"/>
    <mergeCell ref="B12:B15"/>
    <mergeCell ref="C12:C15"/>
    <mergeCell ref="D12:D15"/>
    <mergeCell ref="E12:E15"/>
    <mergeCell ref="F12:F15"/>
    <mergeCell ref="A16:A21"/>
    <mergeCell ref="B16:B21"/>
    <mergeCell ref="Q71:Q74"/>
    <mergeCell ref="P65:P66"/>
    <mergeCell ref="Q65:Q66"/>
    <mergeCell ref="A52:A55"/>
    <mergeCell ref="B52:B55"/>
    <mergeCell ref="C52:C55"/>
    <mergeCell ref="D52:D55"/>
    <mergeCell ref="E52:E55"/>
    <mergeCell ref="F52:F55"/>
    <mergeCell ref="G52:G55"/>
    <mergeCell ref="F71:F74"/>
    <mergeCell ref="G71:G74"/>
    <mergeCell ref="H71:H72"/>
    <mergeCell ref="L71:L74"/>
    <mergeCell ref="M71:M74"/>
    <mergeCell ref="A65:A66"/>
    <mergeCell ref="B65:B66"/>
    <mergeCell ref="C65:C66"/>
    <mergeCell ref="D65:D66"/>
    <mergeCell ref="E65:E66"/>
    <mergeCell ref="F65:F66"/>
    <mergeCell ref="F67:F70"/>
    <mergeCell ref="G67:G70"/>
    <mergeCell ref="Q60:Q63"/>
    <mergeCell ref="P16:P21"/>
    <mergeCell ref="Q16:Q21"/>
    <mergeCell ref="R16:R21"/>
    <mergeCell ref="S16:S21"/>
    <mergeCell ref="H19:H20"/>
    <mergeCell ref="A9:A11"/>
    <mergeCell ref="G12:G15"/>
    <mergeCell ref="H12:H13"/>
    <mergeCell ref="L12:L15"/>
    <mergeCell ref="M12:M15"/>
    <mergeCell ref="N12:N15"/>
    <mergeCell ref="B9:B11"/>
    <mergeCell ref="C16:C21"/>
    <mergeCell ref="D16:D21"/>
    <mergeCell ref="E16:E21"/>
    <mergeCell ref="F16:F21"/>
    <mergeCell ref="G16:G21"/>
    <mergeCell ref="L16:L21"/>
    <mergeCell ref="M16:M21"/>
    <mergeCell ref="N16:N21"/>
    <mergeCell ref="O16:O21"/>
    <mergeCell ref="C9:C11"/>
    <mergeCell ref="D9:D11"/>
    <mergeCell ref="E9:E11"/>
    <mergeCell ref="R37:R42"/>
    <mergeCell ref="S37:S42"/>
    <mergeCell ref="H40:H41"/>
    <mergeCell ref="M23:M28"/>
    <mergeCell ref="N23:N28"/>
    <mergeCell ref="O23:O28"/>
    <mergeCell ref="P23:P28"/>
    <mergeCell ref="Q23:Q28"/>
    <mergeCell ref="R23:R28"/>
    <mergeCell ref="S23:S28"/>
    <mergeCell ref="H25:H26"/>
    <mergeCell ref="S35:S36"/>
    <mergeCell ref="S31:S33"/>
    <mergeCell ref="H29:H30"/>
    <mergeCell ref="L29:L30"/>
    <mergeCell ref="M29:M30"/>
    <mergeCell ref="Q29:Q30"/>
    <mergeCell ref="R29:R30"/>
    <mergeCell ref="S29:S30"/>
    <mergeCell ref="N29:N30"/>
    <mergeCell ref="O29:O30"/>
    <mergeCell ref="P29:P30"/>
    <mergeCell ref="L31:L33"/>
    <mergeCell ref="M31:M33"/>
    <mergeCell ref="O44:O45"/>
    <mergeCell ref="P44:P45"/>
    <mergeCell ref="Q44:Q45"/>
    <mergeCell ref="H37:H39"/>
    <mergeCell ref="L37:L42"/>
    <mergeCell ref="M37:M42"/>
    <mergeCell ref="N37:N42"/>
    <mergeCell ref="O37:O42"/>
    <mergeCell ref="P37:P42"/>
    <mergeCell ref="Q37:Q42"/>
    <mergeCell ref="N56:N57"/>
    <mergeCell ref="O56:O57"/>
    <mergeCell ref="P56:P57"/>
    <mergeCell ref="Q56:Q57"/>
    <mergeCell ref="R56:R57"/>
    <mergeCell ref="S56:S57"/>
    <mergeCell ref="H52:H53"/>
    <mergeCell ref="L52:L55"/>
    <mergeCell ref="A46:A51"/>
    <mergeCell ref="B46:B51"/>
    <mergeCell ref="C46:C51"/>
    <mergeCell ref="D46:D51"/>
    <mergeCell ref="E46:E51"/>
    <mergeCell ref="F46:F51"/>
    <mergeCell ref="G46:G51"/>
    <mergeCell ref="H46:H47"/>
    <mergeCell ref="L46:L51"/>
    <mergeCell ref="M46:M51"/>
    <mergeCell ref="N46:N51"/>
    <mergeCell ref="O46:O51"/>
    <mergeCell ref="P46:P51"/>
    <mergeCell ref="Q46:Q51"/>
    <mergeCell ref="R46:R51"/>
    <mergeCell ref="S46:S51"/>
    <mergeCell ref="A56:A57"/>
    <mergeCell ref="B56:B57"/>
    <mergeCell ref="C56:C57"/>
    <mergeCell ref="D56:D57"/>
    <mergeCell ref="E56:E57"/>
    <mergeCell ref="F56:F57"/>
    <mergeCell ref="G56:G57"/>
    <mergeCell ref="L56:L57"/>
    <mergeCell ref="M56:M5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7"/>
  <sheetViews>
    <sheetView topLeftCell="A40" zoomScale="70" zoomScaleNormal="70" workbookViewId="0">
      <selection activeCell="F9" sqref="F9"/>
    </sheetView>
  </sheetViews>
  <sheetFormatPr defaultColWidth="9.140625" defaultRowHeight="15"/>
  <cols>
    <col min="1" max="1" width="5.28515625" style="10" customWidth="1"/>
    <col min="5" max="5" width="20.140625" style="47" customWidth="1"/>
    <col min="6" max="6" width="54.42578125" style="47" customWidth="1"/>
    <col min="7" max="7" width="63.7109375" style="47" customWidth="1"/>
    <col min="8" max="8" width="14.42578125" customWidth="1"/>
    <col min="9" max="9" width="19" customWidth="1"/>
    <col min="10" max="10" width="19" style="10" customWidth="1"/>
    <col min="11" max="11" width="16.85546875" customWidth="1"/>
    <col min="12" max="12" width="25.140625" customWidth="1"/>
    <col min="13" max="13" width="9.140625" style="10"/>
    <col min="15" max="15" width="16.28515625" style="6" customWidth="1"/>
    <col min="16" max="16" width="15.85546875" customWidth="1"/>
    <col min="17" max="17" width="12.5703125" style="6" customWidth="1"/>
    <col min="18" max="18" width="13.42578125" customWidth="1"/>
    <col min="19" max="19" width="18.28515625" customWidth="1"/>
  </cols>
  <sheetData>
    <row r="1" spans="1:24" ht="18.75">
      <c r="A1" s="44" t="s">
        <v>3598</v>
      </c>
      <c r="E1" s="46"/>
      <c r="F1" s="46"/>
      <c r="L1" s="10"/>
      <c r="P1" s="11"/>
      <c r="R1" s="6"/>
    </row>
    <row r="2" spans="1:24">
      <c r="A2" s="12"/>
      <c r="E2" s="46"/>
      <c r="F2" s="46"/>
      <c r="L2" s="410"/>
      <c r="M2" s="410"/>
      <c r="N2" s="410"/>
      <c r="O2" s="410"/>
      <c r="P2" s="410"/>
      <c r="Q2" s="410"/>
      <c r="R2" s="410"/>
      <c r="S2" s="410"/>
    </row>
    <row r="3" spans="1:24" ht="45.75" customHeight="1">
      <c r="A3" s="411" t="s">
        <v>20</v>
      </c>
      <c r="B3" s="413" t="s">
        <v>21</v>
      </c>
      <c r="C3" s="413" t="s">
        <v>22</v>
      </c>
      <c r="D3" s="413" t="s">
        <v>23</v>
      </c>
      <c r="E3" s="481" t="s">
        <v>24</v>
      </c>
      <c r="F3" s="481" t="s">
        <v>25</v>
      </c>
      <c r="G3" s="413" t="s">
        <v>26</v>
      </c>
      <c r="H3" s="413" t="s">
        <v>27</v>
      </c>
      <c r="I3" s="418" t="s">
        <v>28</v>
      </c>
      <c r="J3" s="530"/>
      <c r="K3" s="531"/>
      <c r="L3" s="411" t="s">
        <v>29</v>
      </c>
      <c r="M3" s="418" t="s">
        <v>30</v>
      </c>
      <c r="N3" s="419"/>
      <c r="O3" s="528" t="s">
        <v>31</v>
      </c>
      <c r="P3" s="529"/>
      <c r="Q3" s="528" t="s">
        <v>32</v>
      </c>
      <c r="R3" s="529"/>
      <c r="S3" s="411" t="s">
        <v>33</v>
      </c>
    </row>
    <row r="4" spans="1:24">
      <c r="A4" s="412"/>
      <c r="B4" s="414"/>
      <c r="C4" s="414"/>
      <c r="D4" s="414"/>
      <c r="E4" s="482"/>
      <c r="F4" s="482"/>
      <c r="G4" s="414"/>
      <c r="H4" s="414"/>
      <c r="I4" s="14" t="s">
        <v>34</v>
      </c>
      <c r="J4" s="14" t="s">
        <v>35</v>
      </c>
      <c r="K4" s="14" t="s">
        <v>36</v>
      </c>
      <c r="L4" s="412"/>
      <c r="M4" s="15">
        <v>2022</v>
      </c>
      <c r="N4" s="15">
        <v>2023</v>
      </c>
      <c r="O4" s="19">
        <v>2022</v>
      </c>
      <c r="P4" s="16">
        <v>2023</v>
      </c>
      <c r="Q4" s="16">
        <v>2022</v>
      </c>
      <c r="R4" s="16">
        <v>2023</v>
      </c>
      <c r="S4" s="412"/>
    </row>
    <row r="5" spans="1:24">
      <c r="A5" s="17" t="s">
        <v>37</v>
      </c>
      <c r="B5" s="14" t="s">
        <v>38</v>
      </c>
      <c r="C5" s="14" t="s">
        <v>39</v>
      </c>
      <c r="D5" s="14" t="s">
        <v>40</v>
      </c>
      <c r="E5" s="48" t="s">
        <v>41</v>
      </c>
      <c r="F5" s="48" t="s">
        <v>42</v>
      </c>
      <c r="G5" s="14" t="s">
        <v>43</v>
      </c>
      <c r="H5" s="17" t="s">
        <v>44</v>
      </c>
      <c r="I5" s="14" t="s">
        <v>45</v>
      </c>
      <c r="J5" s="14" t="s">
        <v>46</v>
      </c>
      <c r="K5" s="14" t="s">
        <v>47</v>
      </c>
      <c r="L5" s="17" t="s">
        <v>48</v>
      </c>
      <c r="M5" s="15" t="s">
        <v>49</v>
      </c>
      <c r="N5" s="15" t="s">
        <v>50</v>
      </c>
      <c r="O5" s="19" t="s">
        <v>51</v>
      </c>
      <c r="P5" s="19" t="s">
        <v>52</v>
      </c>
      <c r="Q5" s="19" t="s">
        <v>53</v>
      </c>
      <c r="R5" s="19" t="s">
        <v>54</v>
      </c>
      <c r="S5" s="17" t="s">
        <v>55</v>
      </c>
    </row>
    <row r="6" spans="1:24" s="20" customFormat="1" ht="150">
      <c r="A6" s="198">
        <v>1</v>
      </c>
      <c r="B6" s="198">
        <v>6</v>
      </c>
      <c r="C6" s="198">
        <v>5</v>
      </c>
      <c r="D6" s="198">
        <v>4</v>
      </c>
      <c r="E6" s="49" t="s">
        <v>321</v>
      </c>
      <c r="F6" s="49" t="s">
        <v>322</v>
      </c>
      <c r="G6" s="49" t="s">
        <v>323</v>
      </c>
      <c r="H6" s="49" t="s">
        <v>324</v>
      </c>
      <c r="I6" s="49" t="s">
        <v>325</v>
      </c>
      <c r="J6" s="49" t="s">
        <v>326</v>
      </c>
      <c r="K6" s="198" t="s">
        <v>327</v>
      </c>
      <c r="L6" s="49" t="s">
        <v>328</v>
      </c>
      <c r="M6" s="198" t="s">
        <v>329</v>
      </c>
      <c r="N6" s="198"/>
      <c r="O6" s="199">
        <v>45000</v>
      </c>
      <c r="P6" s="198"/>
      <c r="Q6" s="199">
        <v>45000</v>
      </c>
      <c r="R6" s="198"/>
      <c r="S6" s="49" t="s">
        <v>330</v>
      </c>
    </row>
    <row r="7" spans="1:24" s="20" customFormat="1" ht="138" customHeight="1">
      <c r="A7" s="198">
        <v>2</v>
      </c>
      <c r="B7" s="198">
        <v>6</v>
      </c>
      <c r="C7" s="198">
        <v>5</v>
      </c>
      <c r="D7" s="198">
        <v>4</v>
      </c>
      <c r="E7" s="50" t="s">
        <v>331</v>
      </c>
      <c r="F7" s="49" t="s">
        <v>332</v>
      </c>
      <c r="G7" s="49" t="s">
        <v>333</v>
      </c>
      <c r="H7" s="49" t="s">
        <v>324</v>
      </c>
      <c r="I7" s="49" t="s">
        <v>325</v>
      </c>
      <c r="J7" s="200" t="s">
        <v>326</v>
      </c>
      <c r="K7" s="198" t="s">
        <v>327</v>
      </c>
      <c r="L7" s="49" t="s">
        <v>328</v>
      </c>
      <c r="M7" s="198" t="s">
        <v>63</v>
      </c>
      <c r="N7" s="198"/>
      <c r="O7" s="199">
        <v>55000</v>
      </c>
      <c r="P7" s="198"/>
      <c r="Q7" s="199">
        <v>55000</v>
      </c>
      <c r="R7" s="198"/>
      <c r="S7" s="49" t="s">
        <v>330</v>
      </c>
    </row>
    <row r="8" spans="1:24" ht="120">
      <c r="A8" s="198">
        <v>3</v>
      </c>
      <c r="B8" s="201">
        <v>1</v>
      </c>
      <c r="C8" s="201">
        <v>1</v>
      </c>
      <c r="D8" s="201">
        <v>6</v>
      </c>
      <c r="E8" s="49" t="s">
        <v>334</v>
      </c>
      <c r="F8" s="49" t="s">
        <v>335</v>
      </c>
      <c r="G8" s="49" t="s">
        <v>336</v>
      </c>
      <c r="H8" s="198" t="s">
        <v>125</v>
      </c>
      <c r="I8" s="49" t="s">
        <v>337</v>
      </c>
      <c r="J8" s="200" t="s">
        <v>3463</v>
      </c>
      <c r="K8" s="198" t="s">
        <v>327</v>
      </c>
      <c r="L8" s="49" t="s">
        <v>338</v>
      </c>
      <c r="M8" s="198" t="s">
        <v>63</v>
      </c>
      <c r="N8" s="198"/>
      <c r="O8" s="199">
        <v>7251.98</v>
      </c>
      <c r="P8" s="198"/>
      <c r="Q8" s="199">
        <v>5457.98</v>
      </c>
      <c r="R8" s="198"/>
      <c r="S8" s="49" t="s">
        <v>339</v>
      </c>
      <c r="X8" s="13"/>
    </row>
    <row r="9" spans="1:24" ht="90">
      <c r="A9" s="198">
        <v>4</v>
      </c>
      <c r="B9" s="201">
        <v>6</v>
      </c>
      <c r="C9" s="201">
        <v>1</v>
      </c>
      <c r="D9" s="201">
        <v>6</v>
      </c>
      <c r="E9" s="49" t="s">
        <v>340</v>
      </c>
      <c r="F9" s="49" t="s">
        <v>341</v>
      </c>
      <c r="G9" s="49" t="s">
        <v>342</v>
      </c>
      <c r="H9" s="198" t="s">
        <v>141</v>
      </c>
      <c r="I9" s="49" t="s">
        <v>343</v>
      </c>
      <c r="J9" s="200" t="s">
        <v>3464</v>
      </c>
      <c r="K9" s="198" t="s">
        <v>327</v>
      </c>
      <c r="L9" s="49" t="s">
        <v>345</v>
      </c>
      <c r="M9" s="198" t="s">
        <v>346</v>
      </c>
      <c r="N9" s="198"/>
      <c r="O9" s="199">
        <v>13493.08</v>
      </c>
      <c r="P9" s="198"/>
      <c r="Q9" s="199">
        <v>4900</v>
      </c>
      <c r="R9" s="198"/>
      <c r="S9" s="49" t="s">
        <v>339</v>
      </c>
    </row>
    <row r="10" spans="1:24" ht="225.75" customHeight="1">
      <c r="A10" s="198">
        <v>5</v>
      </c>
      <c r="B10" s="201">
        <v>4</v>
      </c>
      <c r="C10" s="201">
        <v>1</v>
      </c>
      <c r="D10" s="201">
        <v>6</v>
      </c>
      <c r="E10" s="49" t="s">
        <v>3490</v>
      </c>
      <c r="F10" s="49" t="s">
        <v>347</v>
      </c>
      <c r="G10" s="49" t="s">
        <v>348</v>
      </c>
      <c r="H10" s="198" t="s">
        <v>141</v>
      </c>
      <c r="I10" s="49" t="s">
        <v>343</v>
      </c>
      <c r="J10" s="200" t="s">
        <v>3465</v>
      </c>
      <c r="K10" s="198" t="s">
        <v>327</v>
      </c>
      <c r="L10" s="49" t="s">
        <v>350</v>
      </c>
      <c r="M10" s="198" t="s">
        <v>351</v>
      </c>
      <c r="N10" s="198"/>
      <c r="O10" s="199">
        <v>9911.7099999999991</v>
      </c>
      <c r="P10" s="198"/>
      <c r="Q10" s="199">
        <v>4500</v>
      </c>
      <c r="R10" s="198"/>
      <c r="S10" s="49" t="s">
        <v>339</v>
      </c>
    </row>
    <row r="11" spans="1:24" ht="180.75" customHeight="1">
      <c r="A11" s="198">
        <v>6</v>
      </c>
      <c r="B11" s="201">
        <v>3</v>
      </c>
      <c r="C11" s="201">
        <v>1</v>
      </c>
      <c r="D11" s="201">
        <v>6</v>
      </c>
      <c r="E11" s="49" t="s">
        <v>352</v>
      </c>
      <c r="F11" s="49" t="s">
        <v>353</v>
      </c>
      <c r="G11" s="49" t="s">
        <v>354</v>
      </c>
      <c r="H11" s="49" t="s">
        <v>355</v>
      </c>
      <c r="I11" s="49" t="s">
        <v>356</v>
      </c>
      <c r="J11" s="50" t="s">
        <v>69</v>
      </c>
      <c r="K11" s="198" t="s">
        <v>327</v>
      </c>
      <c r="L11" s="49" t="s">
        <v>357</v>
      </c>
      <c r="M11" s="198" t="s">
        <v>63</v>
      </c>
      <c r="N11" s="198"/>
      <c r="O11" s="199">
        <v>9834.9500000000007</v>
      </c>
      <c r="P11" s="198"/>
      <c r="Q11" s="199">
        <v>5225.72</v>
      </c>
      <c r="R11" s="198"/>
      <c r="S11" s="49" t="s">
        <v>339</v>
      </c>
    </row>
    <row r="12" spans="1:24" ht="135">
      <c r="A12" s="198">
        <v>7</v>
      </c>
      <c r="B12" s="201">
        <v>1</v>
      </c>
      <c r="C12" s="201">
        <v>1</v>
      </c>
      <c r="D12" s="201">
        <v>6</v>
      </c>
      <c r="E12" s="49" t="s">
        <v>358</v>
      </c>
      <c r="F12" s="49" t="s">
        <v>359</v>
      </c>
      <c r="G12" s="49" t="s">
        <v>360</v>
      </c>
      <c r="H12" s="198" t="s">
        <v>324</v>
      </c>
      <c r="I12" s="49" t="s">
        <v>325</v>
      </c>
      <c r="J12" s="200" t="s">
        <v>1489</v>
      </c>
      <c r="K12" s="198" t="s">
        <v>327</v>
      </c>
      <c r="L12" s="49" t="s">
        <v>361</v>
      </c>
      <c r="M12" s="198" t="s">
        <v>63</v>
      </c>
      <c r="N12" s="198"/>
      <c r="O12" s="199">
        <v>29020</v>
      </c>
      <c r="P12" s="198"/>
      <c r="Q12" s="199">
        <v>19420</v>
      </c>
      <c r="R12" s="198"/>
      <c r="S12" s="198" t="s">
        <v>362</v>
      </c>
    </row>
    <row r="13" spans="1:24" ht="222" customHeight="1">
      <c r="A13" s="198">
        <v>8</v>
      </c>
      <c r="B13" s="201">
        <v>2</v>
      </c>
      <c r="C13" s="201">
        <v>1</v>
      </c>
      <c r="D13" s="201">
        <v>6</v>
      </c>
      <c r="E13" s="49" t="s">
        <v>363</v>
      </c>
      <c r="F13" s="49" t="s">
        <v>364</v>
      </c>
      <c r="G13" s="49" t="s">
        <v>365</v>
      </c>
      <c r="H13" s="198" t="s">
        <v>141</v>
      </c>
      <c r="I13" s="49" t="s">
        <v>343</v>
      </c>
      <c r="J13" s="200" t="s">
        <v>2386</v>
      </c>
      <c r="K13" s="198" t="s">
        <v>327</v>
      </c>
      <c r="L13" s="49" t="s">
        <v>367</v>
      </c>
      <c r="M13" s="198" t="s">
        <v>63</v>
      </c>
      <c r="N13" s="198"/>
      <c r="O13" s="199">
        <v>11983</v>
      </c>
      <c r="P13" s="198"/>
      <c r="Q13" s="199">
        <v>9400</v>
      </c>
      <c r="R13" s="198"/>
      <c r="S13" s="49" t="s">
        <v>339</v>
      </c>
    </row>
    <row r="14" spans="1:24" ht="213" customHeight="1">
      <c r="A14" s="198">
        <v>9</v>
      </c>
      <c r="B14" s="201">
        <v>1</v>
      </c>
      <c r="C14" s="201">
        <v>1</v>
      </c>
      <c r="D14" s="201">
        <v>6</v>
      </c>
      <c r="E14" s="202" t="s">
        <v>2334</v>
      </c>
      <c r="F14" s="49" t="s">
        <v>2335</v>
      </c>
      <c r="G14" s="49" t="s">
        <v>2336</v>
      </c>
      <c r="H14" s="198" t="s">
        <v>324</v>
      </c>
      <c r="I14" s="49" t="s">
        <v>325</v>
      </c>
      <c r="J14" s="200" t="s">
        <v>1489</v>
      </c>
      <c r="K14" s="198" t="s">
        <v>327</v>
      </c>
      <c r="L14" s="49" t="s">
        <v>2337</v>
      </c>
      <c r="M14" s="198" t="s">
        <v>63</v>
      </c>
      <c r="N14" s="198"/>
      <c r="O14" s="199">
        <v>29112.799999999999</v>
      </c>
      <c r="P14" s="198"/>
      <c r="Q14" s="199">
        <v>17529.68</v>
      </c>
      <c r="R14" s="198"/>
      <c r="S14" s="198" t="s">
        <v>362</v>
      </c>
      <c r="U14" s="152"/>
    </row>
    <row r="15" spans="1:24" ht="150">
      <c r="A15" s="198">
        <v>10</v>
      </c>
      <c r="B15" s="201">
        <v>1</v>
      </c>
      <c r="C15" s="201">
        <v>1</v>
      </c>
      <c r="D15" s="201">
        <v>6</v>
      </c>
      <c r="E15" s="49" t="s">
        <v>368</v>
      </c>
      <c r="F15" s="49" t="s">
        <v>369</v>
      </c>
      <c r="G15" s="49" t="s">
        <v>370</v>
      </c>
      <c r="H15" s="198" t="s">
        <v>324</v>
      </c>
      <c r="I15" s="49" t="s">
        <v>325</v>
      </c>
      <c r="J15" s="200" t="s">
        <v>371</v>
      </c>
      <c r="K15" s="198" t="s">
        <v>327</v>
      </c>
      <c r="L15" s="49" t="s">
        <v>372</v>
      </c>
      <c r="M15" s="198" t="s">
        <v>206</v>
      </c>
      <c r="N15" s="198"/>
      <c r="O15" s="199">
        <v>20318.52</v>
      </c>
      <c r="P15" s="198"/>
      <c r="Q15" s="199">
        <v>16557.52</v>
      </c>
      <c r="R15" s="198"/>
      <c r="S15" s="49" t="s">
        <v>373</v>
      </c>
    </row>
    <row r="16" spans="1:24" ht="195">
      <c r="A16" s="121">
        <v>11</v>
      </c>
      <c r="B16" s="45">
        <v>6</v>
      </c>
      <c r="C16" s="45">
        <v>1</v>
      </c>
      <c r="D16" s="45">
        <v>6</v>
      </c>
      <c r="E16" s="51" t="s">
        <v>374</v>
      </c>
      <c r="F16" s="51" t="s">
        <v>375</v>
      </c>
      <c r="G16" s="51" t="s">
        <v>3466</v>
      </c>
      <c r="H16" s="121" t="s">
        <v>125</v>
      </c>
      <c r="I16" s="51" t="s">
        <v>337</v>
      </c>
      <c r="J16" s="203" t="s">
        <v>376</v>
      </c>
      <c r="K16" s="121" t="s">
        <v>327</v>
      </c>
      <c r="L16" s="51" t="s">
        <v>377</v>
      </c>
      <c r="M16" s="121" t="s">
        <v>206</v>
      </c>
      <c r="N16" s="121"/>
      <c r="O16" s="204">
        <v>28388.02</v>
      </c>
      <c r="P16" s="121"/>
      <c r="Q16" s="204">
        <v>24948.02</v>
      </c>
      <c r="R16" s="121"/>
      <c r="S16" s="51" t="s">
        <v>378</v>
      </c>
    </row>
    <row r="17" spans="1:19" ht="105">
      <c r="A17" s="45">
        <v>12</v>
      </c>
      <c r="B17" s="120">
        <v>1</v>
      </c>
      <c r="C17" s="120">
        <v>1</v>
      </c>
      <c r="D17" s="120">
        <v>6</v>
      </c>
      <c r="E17" s="119" t="s">
        <v>379</v>
      </c>
      <c r="F17" s="205" t="s">
        <v>380</v>
      </c>
      <c r="G17" s="119" t="s">
        <v>381</v>
      </c>
      <c r="H17" s="120" t="s">
        <v>324</v>
      </c>
      <c r="I17" s="51" t="s">
        <v>325</v>
      </c>
      <c r="J17" s="203" t="s">
        <v>326</v>
      </c>
      <c r="K17" s="121" t="s">
        <v>327</v>
      </c>
      <c r="L17" s="119" t="s">
        <v>382</v>
      </c>
      <c r="M17" s="45" t="s">
        <v>315</v>
      </c>
      <c r="N17" s="120"/>
      <c r="O17" s="206">
        <v>24823</v>
      </c>
      <c r="P17" s="120"/>
      <c r="Q17" s="206">
        <v>21823</v>
      </c>
      <c r="R17" s="120"/>
      <c r="S17" s="120" t="s">
        <v>383</v>
      </c>
    </row>
    <row r="18" spans="1:19" ht="150">
      <c r="A18" s="45">
        <v>13</v>
      </c>
      <c r="B18" s="120">
        <v>1</v>
      </c>
      <c r="C18" s="120">
        <v>1</v>
      </c>
      <c r="D18" s="120">
        <v>6</v>
      </c>
      <c r="E18" s="207" t="s">
        <v>384</v>
      </c>
      <c r="F18" s="119" t="s">
        <v>385</v>
      </c>
      <c r="G18" s="202" t="s">
        <v>386</v>
      </c>
      <c r="H18" s="120" t="s">
        <v>324</v>
      </c>
      <c r="I18" s="51" t="s">
        <v>325</v>
      </c>
      <c r="J18" s="203" t="s">
        <v>326</v>
      </c>
      <c r="K18" s="121" t="s">
        <v>327</v>
      </c>
      <c r="L18" s="54" t="s">
        <v>387</v>
      </c>
      <c r="M18" s="45" t="s">
        <v>315</v>
      </c>
      <c r="N18" s="120"/>
      <c r="O18" s="206">
        <v>33996.32</v>
      </c>
      <c r="P18" s="120"/>
      <c r="Q18" s="206">
        <v>29996.32</v>
      </c>
      <c r="R18" s="120"/>
      <c r="S18" s="54" t="s">
        <v>388</v>
      </c>
    </row>
    <row r="19" spans="1:19" ht="105">
      <c r="A19" s="45">
        <v>14</v>
      </c>
      <c r="B19" s="45">
        <v>1</v>
      </c>
      <c r="C19" s="45">
        <v>1</v>
      </c>
      <c r="D19" s="45">
        <v>6</v>
      </c>
      <c r="E19" s="51" t="s">
        <v>389</v>
      </c>
      <c r="F19" s="119" t="s">
        <v>3491</v>
      </c>
      <c r="G19" s="119" t="s">
        <v>390</v>
      </c>
      <c r="H19" s="120" t="s">
        <v>324</v>
      </c>
      <c r="I19" s="51" t="s">
        <v>325</v>
      </c>
      <c r="J19" s="203" t="s">
        <v>391</v>
      </c>
      <c r="K19" s="121" t="s">
        <v>327</v>
      </c>
      <c r="L19" s="119" t="s">
        <v>392</v>
      </c>
      <c r="M19" s="45" t="s">
        <v>206</v>
      </c>
      <c r="N19" s="120"/>
      <c r="O19" s="206">
        <v>33305.69</v>
      </c>
      <c r="P19" s="120"/>
      <c r="Q19" s="206">
        <v>29170.69</v>
      </c>
      <c r="R19" s="120"/>
      <c r="S19" s="120" t="s">
        <v>393</v>
      </c>
    </row>
    <row r="20" spans="1:19" ht="150">
      <c r="A20" s="45">
        <v>15</v>
      </c>
      <c r="B20" s="120">
        <v>1</v>
      </c>
      <c r="C20" s="120">
        <v>1</v>
      </c>
      <c r="D20" s="120">
        <v>6</v>
      </c>
      <c r="E20" s="119" t="s">
        <v>394</v>
      </c>
      <c r="F20" s="119" t="s">
        <v>395</v>
      </c>
      <c r="G20" s="119" t="s">
        <v>396</v>
      </c>
      <c r="H20" s="120" t="s">
        <v>324</v>
      </c>
      <c r="I20" s="51" t="s">
        <v>325</v>
      </c>
      <c r="J20" s="203" t="s">
        <v>326</v>
      </c>
      <c r="K20" s="121" t="s">
        <v>327</v>
      </c>
      <c r="L20" s="119" t="s">
        <v>397</v>
      </c>
      <c r="M20" s="45" t="s">
        <v>329</v>
      </c>
      <c r="N20" s="120"/>
      <c r="O20" s="206">
        <v>24909</v>
      </c>
      <c r="P20" s="120"/>
      <c r="Q20" s="206">
        <v>22409</v>
      </c>
      <c r="R20" s="120"/>
      <c r="S20" s="120" t="s">
        <v>383</v>
      </c>
    </row>
    <row r="21" spans="1:19" ht="240">
      <c r="A21" s="45">
        <v>16</v>
      </c>
      <c r="B21" s="45">
        <v>1</v>
      </c>
      <c r="C21" s="45">
        <v>1</v>
      </c>
      <c r="D21" s="45">
        <v>9</v>
      </c>
      <c r="E21" s="51" t="s">
        <v>398</v>
      </c>
      <c r="F21" s="119" t="s">
        <v>399</v>
      </c>
      <c r="G21" s="119" t="s">
        <v>400</v>
      </c>
      <c r="H21" s="119" t="s">
        <v>401</v>
      </c>
      <c r="I21" s="119" t="s">
        <v>402</v>
      </c>
      <c r="J21" s="54" t="s">
        <v>3467</v>
      </c>
      <c r="K21" s="51" t="s">
        <v>403</v>
      </c>
      <c r="L21" s="119" t="s">
        <v>404</v>
      </c>
      <c r="M21" s="45" t="s">
        <v>405</v>
      </c>
      <c r="N21" s="120"/>
      <c r="O21" s="206">
        <v>98979.9</v>
      </c>
      <c r="P21" s="120"/>
      <c r="Q21" s="206">
        <v>98979.9</v>
      </c>
      <c r="R21" s="120"/>
      <c r="S21" s="119" t="s">
        <v>373</v>
      </c>
    </row>
    <row r="22" spans="1:19" ht="60">
      <c r="A22" s="45">
        <v>17</v>
      </c>
      <c r="B22" s="45">
        <v>4</v>
      </c>
      <c r="C22" s="45">
        <v>5</v>
      </c>
      <c r="D22" s="45">
        <v>11</v>
      </c>
      <c r="E22" s="119" t="s">
        <v>406</v>
      </c>
      <c r="F22" s="119" t="s">
        <v>407</v>
      </c>
      <c r="G22" s="119" t="s">
        <v>408</v>
      </c>
      <c r="H22" s="120" t="s">
        <v>141</v>
      </c>
      <c r="I22" s="119" t="s">
        <v>343</v>
      </c>
      <c r="J22" s="150" t="s">
        <v>3468</v>
      </c>
      <c r="K22" s="121" t="s">
        <v>327</v>
      </c>
      <c r="L22" s="119" t="s">
        <v>409</v>
      </c>
      <c r="M22" s="45" t="s">
        <v>63</v>
      </c>
      <c r="N22" s="120"/>
      <c r="O22" s="206">
        <v>9164</v>
      </c>
      <c r="P22" s="120"/>
      <c r="Q22" s="206">
        <v>5245</v>
      </c>
      <c r="R22" s="120"/>
      <c r="S22" s="119" t="s">
        <v>339</v>
      </c>
    </row>
    <row r="23" spans="1:19" ht="195">
      <c r="A23" s="45">
        <v>18</v>
      </c>
      <c r="B23" s="45">
        <v>1</v>
      </c>
      <c r="C23" s="45">
        <v>5</v>
      </c>
      <c r="D23" s="45">
        <v>11</v>
      </c>
      <c r="E23" s="119" t="s">
        <v>410</v>
      </c>
      <c r="F23" s="119" t="s">
        <v>411</v>
      </c>
      <c r="G23" s="119" t="s">
        <v>412</v>
      </c>
      <c r="H23" s="120" t="s">
        <v>141</v>
      </c>
      <c r="I23" s="119" t="s">
        <v>343</v>
      </c>
      <c r="J23" s="150" t="s">
        <v>1489</v>
      </c>
      <c r="K23" s="121" t="s">
        <v>327</v>
      </c>
      <c r="L23" s="119" t="s">
        <v>3492</v>
      </c>
      <c r="M23" s="45" t="s">
        <v>63</v>
      </c>
      <c r="N23" s="120"/>
      <c r="O23" s="206">
        <v>23194.44</v>
      </c>
      <c r="P23" s="120"/>
      <c r="Q23" s="206">
        <v>23194.44</v>
      </c>
      <c r="R23" s="120"/>
      <c r="S23" s="119" t="s">
        <v>373</v>
      </c>
    </row>
    <row r="24" spans="1:19" ht="225">
      <c r="A24" s="45">
        <v>19</v>
      </c>
      <c r="B24" s="45">
        <v>1</v>
      </c>
      <c r="C24" s="45">
        <v>1</v>
      </c>
      <c r="D24" s="45">
        <v>6</v>
      </c>
      <c r="E24" s="208" t="s">
        <v>413</v>
      </c>
      <c r="F24" s="51" t="s">
        <v>414</v>
      </c>
      <c r="G24" s="51" t="s">
        <v>415</v>
      </c>
      <c r="H24" s="121" t="s">
        <v>125</v>
      </c>
      <c r="I24" s="51" t="s">
        <v>337</v>
      </c>
      <c r="J24" s="150" t="s">
        <v>3469</v>
      </c>
      <c r="K24" s="121" t="s">
        <v>327</v>
      </c>
      <c r="L24" s="51" t="s">
        <v>417</v>
      </c>
      <c r="M24" s="45" t="s">
        <v>63</v>
      </c>
      <c r="N24" s="121"/>
      <c r="O24" s="184">
        <v>18489.02</v>
      </c>
      <c r="P24" s="121"/>
      <c r="Q24" s="209">
        <v>15251.65</v>
      </c>
      <c r="R24" s="121"/>
      <c r="S24" s="121" t="s">
        <v>418</v>
      </c>
    </row>
    <row r="25" spans="1:19" ht="225">
      <c r="A25" s="45">
        <v>20</v>
      </c>
      <c r="B25" s="45">
        <v>1</v>
      </c>
      <c r="C25" s="45">
        <v>1</v>
      </c>
      <c r="D25" s="45">
        <v>3</v>
      </c>
      <c r="E25" s="119" t="s">
        <v>2338</v>
      </c>
      <c r="F25" s="119" t="s">
        <v>2339</v>
      </c>
      <c r="G25" s="119" t="s">
        <v>2340</v>
      </c>
      <c r="H25" s="120" t="s">
        <v>1854</v>
      </c>
      <c r="I25" s="119" t="s">
        <v>2341</v>
      </c>
      <c r="J25" s="150" t="s">
        <v>1462</v>
      </c>
      <c r="K25" s="121" t="s">
        <v>157</v>
      </c>
      <c r="L25" s="210" t="s">
        <v>2342</v>
      </c>
      <c r="M25" s="211"/>
      <c r="N25" s="45" t="s">
        <v>346</v>
      </c>
      <c r="O25" s="206"/>
      <c r="P25" s="206">
        <v>17500</v>
      </c>
      <c r="Q25" s="206"/>
      <c r="R25" s="206">
        <v>17500</v>
      </c>
      <c r="S25" s="51" t="s">
        <v>330</v>
      </c>
    </row>
    <row r="26" spans="1:19" ht="150">
      <c r="A26" s="45">
        <v>21</v>
      </c>
      <c r="B26" s="45">
        <v>6</v>
      </c>
      <c r="C26" s="45">
        <v>5</v>
      </c>
      <c r="D26" s="45">
        <v>4</v>
      </c>
      <c r="E26" s="212" t="s">
        <v>2343</v>
      </c>
      <c r="F26" s="119" t="s">
        <v>2344</v>
      </c>
      <c r="G26" s="119" t="s">
        <v>2345</v>
      </c>
      <c r="H26" s="51" t="s">
        <v>324</v>
      </c>
      <c r="I26" s="51" t="s">
        <v>325</v>
      </c>
      <c r="J26" s="150" t="s">
        <v>326</v>
      </c>
      <c r="K26" s="121" t="s">
        <v>327</v>
      </c>
      <c r="L26" s="51" t="s">
        <v>2346</v>
      </c>
      <c r="M26" s="45"/>
      <c r="N26" s="45" t="s">
        <v>346</v>
      </c>
      <c r="O26" s="206"/>
      <c r="P26" s="206">
        <v>48000</v>
      </c>
      <c r="Q26" s="206"/>
      <c r="R26" s="206">
        <v>48000</v>
      </c>
      <c r="S26" s="119" t="s">
        <v>2347</v>
      </c>
    </row>
    <row r="27" spans="1:19" ht="150">
      <c r="A27" s="45">
        <v>22</v>
      </c>
      <c r="B27" s="45">
        <v>6</v>
      </c>
      <c r="C27" s="45">
        <v>5</v>
      </c>
      <c r="D27" s="45">
        <v>4</v>
      </c>
      <c r="E27" s="119" t="s">
        <v>2348</v>
      </c>
      <c r="F27" s="119" t="s">
        <v>2349</v>
      </c>
      <c r="G27" s="119" t="s">
        <v>2350</v>
      </c>
      <c r="H27" s="51" t="s">
        <v>324</v>
      </c>
      <c r="I27" s="51" t="s">
        <v>325</v>
      </c>
      <c r="J27" s="150" t="s">
        <v>326</v>
      </c>
      <c r="K27" s="121" t="s">
        <v>327</v>
      </c>
      <c r="L27" s="51" t="s">
        <v>2346</v>
      </c>
      <c r="M27" s="45"/>
      <c r="N27" s="45" t="s">
        <v>329</v>
      </c>
      <c r="O27" s="206"/>
      <c r="P27" s="206">
        <v>52000</v>
      </c>
      <c r="Q27" s="206"/>
      <c r="R27" s="206">
        <v>52000</v>
      </c>
      <c r="S27" s="119" t="s">
        <v>2347</v>
      </c>
    </row>
    <row r="28" spans="1:19" ht="240">
      <c r="A28" s="45">
        <v>23</v>
      </c>
      <c r="B28" s="45">
        <v>1</v>
      </c>
      <c r="C28" s="45">
        <v>1</v>
      </c>
      <c r="D28" s="45">
        <v>6</v>
      </c>
      <c r="E28" s="119" t="s">
        <v>2352</v>
      </c>
      <c r="F28" s="119" t="s">
        <v>2353</v>
      </c>
      <c r="G28" s="119" t="s">
        <v>2354</v>
      </c>
      <c r="H28" s="119" t="s">
        <v>235</v>
      </c>
      <c r="I28" s="119" t="s">
        <v>2351</v>
      </c>
      <c r="J28" s="150" t="s">
        <v>326</v>
      </c>
      <c r="K28" s="121" t="s">
        <v>327</v>
      </c>
      <c r="L28" s="51" t="s">
        <v>2355</v>
      </c>
      <c r="M28" s="45"/>
      <c r="N28" s="45" t="s">
        <v>346</v>
      </c>
      <c r="O28" s="206"/>
      <c r="P28" s="206">
        <v>15890</v>
      </c>
      <c r="Q28" s="206"/>
      <c r="R28" s="206">
        <v>13390</v>
      </c>
      <c r="S28" s="119" t="s">
        <v>418</v>
      </c>
    </row>
    <row r="29" spans="1:19" ht="225">
      <c r="A29" s="45">
        <v>24</v>
      </c>
      <c r="B29" s="45">
        <v>1</v>
      </c>
      <c r="C29" s="45">
        <v>1</v>
      </c>
      <c r="D29" s="45">
        <v>6</v>
      </c>
      <c r="E29" s="119" t="s">
        <v>2356</v>
      </c>
      <c r="F29" s="119" t="s">
        <v>2357</v>
      </c>
      <c r="G29" s="119" t="s">
        <v>2358</v>
      </c>
      <c r="H29" s="121" t="s">
        <v>125</v>
      </c>
      <c r="I29" s="51" t="s">
        <v>337</v>
      </c>
      <c r="J29" s="150" t="s">
        <v>1883</v>
      </c>
      <c r="K29" s="121" t="s">
        <v>327</v>
      </c>
      <c r="L29" s="51" t="s">
        <v>2359</v>
      </c>
      <c r="M29" s="45"/>
      <c r="N29" s="45" t="s">
        <v>63</v>
      </c>
      <c r="O29" s="206"/>
      <c r="P29" s="206">
        <v>19254</v>
      </c>
      <c r="Q29" s="206"/>
      <c r="R29" s="206">
        <v>17054</v>
      </c>
      <c r="S29" s="119" t="s">
        <v>418</v>
      </c>
    </row>
    <row r="30" spans="1:19" ht="120">
      <c r="A30" s="45">
        <v>25</v>
      </c>
      <c r="B30" s="45">
        <v>1</v>
      </c>
      <c r="C30" s="45">
        <v>1</v>
      </c>
      <c r="D30" s="45">
        <v>6</v>
      </c>
      <c r="E30" s="119" t="s">
        <v>2360</v>
      </c>
      <c r="F30" s="119" t="s">
        <v>2361</v>
      </c>
      <c r="G30" s="119" t="s">
        <v>2362</v>
      </c>
      <c r="H30" s="51" t="s">
        <v>324</v>
      </c>
      <c r="I30" s="51" t="s">
        <v>325</v>
      </c>
      <c r="J30" s="150" t="s">
        <v>391</v>
      </c>
      <c r="K30" s="121" t="s">
        <v>327</v>
      </c>
      <c r="L30" s="51" t="s">
        <v>2363</v>
      </c>
      <c r="M30" s="45"/>
      <c r="N30" s="45" t="s">
        <v>63</v>
      </c>
      <c r="O30" s="206"/>
      <c r="P30" s="206">
        <v>41680</v>
      </c>
      <c r="Q30" s="206"/>
      <c r="R30" s="206">
        <v>37300</v>
      </c>
      <c r="S30" s="119" t="s">
        <v>2364</v>
      </c>
    </row>
    <row r="31" spans="1:19" ht="150">
      <c r="A31" s="45">
        <v>26</v>
      </c>
      <c r="B31" s="45">
        <v>2</v>
      </c>
      <c r="C31" s="45">
        <v>1</v>
      </c>
      <c r="D31" s="45">
        <v>6</v>
      </c>
      <c r="E31" s="119" t="s">
        <v>2365</v>
      </c>
      <c r="F31" s="119" t="s">
        <v>2366</v>
      </c>
      <c r="G31" s="119" t="s">
        <v>2367</v>
      </c>
      <c r="H31" s="119" t="s">
        <v>235</v>
      </c>
      <c r="I31" s="119" t="s">
        <v>2351</v>
      </c>
      <c r="J31" s="150" t="s">
        <v>366</v>
      </c>
      <c r="K31" s="121" t="s">
        <v>327</v>
      </c>
      <c r="L31" s="51" t="s">
        <v>2368</v>
      </c>
      <c r="M31" s="45"/>
      <c r="N31" s="45" t="s">
        <v>206</v>
      </c>
      <c r="O31" s="206"/>
      <c r="P31" s="206">
        <v>12393</v>
      </c>
      <c r="Q31" s="206"/>
      <c r="R31" s="206">
        <v>11193</v>
      </c>
      <c r="S31" s="54" t="s">
        <v>2369</v>
      </c>
    </row>
    <row r="32" spans="1:19" ht="135">
      <c r="A32" s="45">
        <v>27</v>
      </c>
      <c r="B32" s="45">
        <v>4</v>
      </c>
      <c r="C32" s="45">
        <v>1</v>
      </c>
      <c r="D32" s="45">
        <v>6</v>
      </c>
      <c r="E32" s="119" t="s">
        <v>2370</v>
      </c>
      <c r="F32" s="119" t="s">
        <v>2371</v>
      </c>
      <c r="G32" s="119" t="s">
        <v>2372</v>
      </c>
      <c r="H32" s="121" t="s">
        <v>141</v>
      </c>
      <c r="I32" s="119" t="s">
        <v>343</v>
      </c>
      <c r="J32" s="150" t="s">
        <v>349</v>
      </c>
      <c r="K32" s="121" t="s">
        <v>327</v>
      </c>
      <c r="L32" s="51" t="s">
        <v>2373</v>
      </c>
      <c r="M32" s="45"/>
      <c r="N32" s="45" t="s">
        <v>351</v>
      </c>
      <c r="O32" s="206"/>
      <c r="P32" s="206">
        <v>10941</v>
      </c>
      <c r="Q32" s="206"/>
      <c r="R32" s="206">
        <v>4500</v>
      </c>
      <c r="S32" s="119" t="s">
        <v>2374</v>
      </c>
    </row>
    <row r="33" spans="1:19" ht="105">
      <c r="A33" s="45">
        <v>28</v>
      </c>
      <c r="B33" s="45">
        <v>6</v>
      </c>
      <c r="C33" s="45">
        <v>1</v>
      </c>
      <c r="D33" s="45">
        <v>6</v>
      </c>
      <c r="E33" s="119" t="s">
        <v>2375</v>
      </c>
      <c r="F33" s="119" t="s">
        <v>2376</v>
      </c>
      <c r="G33" s="119" t="s">
        <v>2377</v>
      </c>
      <c r="H33" s="121" t="s">
        <v>141</v>
      </c>
      <c r="I33" s="119" t="s">
        <v>343</v>
      </c>
      <c r="J33" s="150" t="s">
        <v>344</v>
      </c>
      <c r="K33" s="121" t="s">
        <v>327</v>
      </c>
      <c r="L33" s="51" t="s">
        <v>2378</v>
      </c>
      <c r="M33" s="45"/>
      <c r="N33" s="45" t="s">
        <v>346</v>
      </c>
      <c r="O33" s="206"/>
      <c r="P33" s="206">
        <v>11650</v>
      </c>
      <c r="Q33" s="206"/>
      <c r="R33" s="206">
        <v>5500</v>
      </c>
      <c r="S33" s="119" t="s">
        <v>2374</v>
      </c>
    </row>
    <row r="34" spans="1:19" ht="270">
      <c r="A34" s="45">
        <v>29</v>
      </c>
      <c r="B34" s="45">
        <v>3</v>
      </c>
      <c r="C34" s="45">
        <v>1</v>
      </c>
      <c r="D34" s="45">
        <v>6</v>
      </c>
      <c r="E34" s="119" t="s">
        <v>2379</v>
      </c>
      <c r="F34" s="119" t="s">
        <v>2380</v>
      </c>
      <c r="G34" s="119" t="s">
        <v>2381</v>
      </c>
      <c r="H34" s="51" t="s">
        <v>355</v>
      </c>
      <c r="I34" s="51" t="s">
        <v>356</v>
      </c>
      <c r="J34" s="150" t="s">
        <v>69</v>
      </c>
      <c r="K34" s="121" t="s">
        <v>327</v>
      </c>
      <c r="L34" s="51" t="s">
        <v>2382</v>
      </c>
      <c r="M34" s="45"/>
      <c r="N34" s="45" t="s">
        <v>63</v>
      </c>
      <c r="O34" s="206"/>
      <c r="P34" s="206">
        <v>11870.9</v>
      </c>
      <c r="Q34" s="206"/>
      <c r="R34" s="206">
        <v>6320.9</v>
      </c>
      <c r="S34" s="119" t="s">
        <v>2374</v>
      </c>
    </row>
    <row r="35" spans="1:19" ht="120">
      <c r="A35" s="45">
        <v>30</v>
      </c>
      <c r="B35" s="45">
        <v>2</v>
      </c>
      <c r="C35" s="45">
        <v>1</v>
      </c>
      <c r="D35" s="45">
        <v>6</v>
      </c>
      <c r="E35" s="119" t="s">
        <v>2383</v>
      </c>
      <c r="F35" s="119" t="s">
        <v>2384</v>
      </c>
      <c r="G35" s="119" t="s">
        <v>2385</v>
      </c>
      <c r="H35" s="121" t="s">
        <v>141</v>
      </c>
      <c r="I35" s="51" t="s">
        <v>343</v>
      </c>
      <c r="J35" s="150" t="s">
        <v>2386</v>
      </c>
      <c r="K35" s="121" t="s">
        <v>327</v>
      </c>
      <c r="L35" s="51" t="s">
        <v>2387</v>
      </c>
      <c r="M35" s="45"/>
      <c r="N35" s="45" t="s">
        <v>346</v>
      </c>
      <c r="O35" s="206"/>
      <c r="P35" s="206">
        <v>14551</v>
      </c>
      <c r="Q35" s="206"/>
      <c r="R35" s="206">
        <v>10000</v>
      </c>
      <c r="S35" s="119" t="s">
        <v>2374</v>
      </c>
    </row>
    <row r="36" spans="1:19" ht="135">
      <c r="A36" s="45">
        <v>31</v>
      </c>
      <c r="B36" s="45">
        <v>1</v>
      </c>
      <c r="C36" s="45">
        <v>1</v>
      </c>
      <c r="D36" s="45">
        <v>6</v>
      </c>
      <c r="E36" s="119" t="s">
        <v>2388</v>
      </c>
      <c r="F36" s="119" t="s">
        <v>2389</v>
      </c>
      <c r="G36" s="119" t="s">
        <v>2390</v>
      </c>
      <c r="H36" s="51" t="s">
        <v>324</v>
      </c>
      <c r="I36" s="51" t="s">
        <v>325</v>
      </c>
      <c r="J36" s="150" t="s">
        <v>326</v>
      </c>
      <c r="K36" s="121" t="s">
        <v>327</v>
      </c>
      <c r="L36" s="51" t="s">
        <v>2391</v>
      </c>
      <c r="M36" s="45"/>
      <c r="N36" s="45" t="s">
        <v>63</v>
      </c>
      <c r="O36" s="206"/>
      <c r="P36" s="206">
        <v>44479.8</v>
      </c>
      <c r="Q36" s="206"/>
      <c r="R36" s="206">
        <v>35134.800000000003</v>
      </c>
      <c r="S36" s="119" t="s">
        <v>362</v>
      </c>
    </row>
    <row r="37" spans="1:19" ht="150">
      <c r="A37" s="45">
        <v>32</v>
      </c>
      <c r="B37" s="45">
        <v>1</v>
      </c>
      <c r="C37" s="45">
        <v>1</v>
      </c>
      <c r="D37" s="45">
        <v>6</v>
      </c>
      <c r="E37" s="119" t="s">
        <v>2392</v>
      </c>
      <c r="F37" s="119" t="s">
        <v>2393</v>
      </c>
      <c r="G37" s="119" t="s">
        <v>2394</v>
      </c>
      <c r="H37" s="51" t="s">
        <v>324</v>
      </c>
      <c r="I37" s="51" t="s">
        <v>325</v>
      </c>
      <c r="J37" s="150" t="s">
        <v>326</v>
      </c>
      <c r="K37" s="121" t="s">
        <v>327</v>
      </c>
      <c r="L37" s="51" t="s">
        <v>2395</v>
      </c>
      <c r="M37" s="45"/>
      <c r="N37" s="45" t="s">
        <v>315</v>
      </c>
      <c r="O37" s="206"/>
      <c r="P37" s="206">
        <v>33916</v>
      </c>
      <c r="Q37" s="206"/>
      <c r="R37" s="206">
        <v>29916</v>
      </c>
      <c r="S37" s="54" t="s">
        <v>388</v>
      </c>
    </row>
    <row r="38" spans="1:19" ht="165">
      <c r="A38" s="45">
        <v>33</v>
      </c>
      <c r="B38" s="45">
        <v>1</v>
      </c>
      <c r="C38" s="45">
        <v>1</v>
      </c>
      <c r="D38" s="45">
        <v>6</v>
      </c>
      <c r="E38" s="119" t="s">
        <v>2396</v>
      </c>
      <c r="F38" s="119" t="s">
        <v>2397</v>
      </c>
      <c r="G38" s="119" t="s">
        <v>2398</v>
      </c>
      <c r="H38" s="51" t="s">
        <v>324</v>
      </c>
      <c r="I38" s="51" t="s">
        <v>325</v>
      </c>
      <c r="J38" s="150" t="s">
        <v>2399</v>
      </c>
      <c r="K38" s="121" t="s">
        <v>327</v>
      </c>
      <c r="L38" s="51" t="s">
        <v>2400</v>
      </c>
      <c r="M38" s="45"/>
      <c r="N38" s="45" t="s">
        <v>63</v>
      </c>
      <c r="O38" s="206"/>
      <c r="P38" s="206">
        <v>34000</v>
      </c>
      <c r="Q38" s="206"/>
      <c r="R38" s="206">
        <v>30000</v>
      </c>
      <c r="S38" s="119" t="s">
        <v>393</v>
      </c>
    </row>
    <row r="39" spans="1:19" ht="105">
      <c r="A39" s="45">
        <v>34</v>
      </c>
      <c r="B39" s="45">
        <v>1</v>
      </c>
      <c r="C39" s="45">
        <v>1</v>
      </c>
      <c r="D39" s="45">
        <v>6</v>
      </c>
      <c r="E39" s="119" t="s">
        <v>2401</v>
      </c>
      <c r="F39" s="119" t="s">
        <v>2402</v>
      </c>
      <c r="G39" s="119" t="s">
        <v>3493</v>
      </c>
      <c r="H39" s="121" t="s">
        <v>117</v>
      </c>
      <c r="I39" s="119" t="s">
        <v>2403</v>
      </c>
      <c r="J39" s="150" t="s">
        <v>376</v>
      </c>
      <c r="K39" s="121" t="s">
        <v>327</v>
      </c>
      <c r="L39" s="51" t="s">
        <v>2363</v>
      </c>
      <c r="M39" s="45"/>
      <c r="N39" s="45" t="s">
        <v>63</v>
      </c>
      <c r="O39" s="206"/>
      <c r="P39" s="206">
        <v>7982</v>
      </c>
      <c r="Q39" s="206"/>
      <c r="R39" s="206">
        <v>7182</v>
      </c>
      <c r="S39" s="119" t="s">
        <v>2364</v>
      </c>
    </row>
    <row r="40" spans="1:19" ht="210">
      <c r="A40" s="45">
        <v>35</v>
      </c>
      <c r="B40" s="45">
        <v>1</v>
      </c>
      <c r="C40" s="45">
        <v>1</v>
      </c>
      <c r="D40" s="45">
        <v>6</v>
      </c>
      <c r="E40" s="119" t="s">
        <v>2404</v>
      </c>
      <c r="F40" s="119" t="s">
        <v>2405</v>
      </c>
      <c r="G40" s="119" t="s">
        <v>2406</v>
      </c>
      <c r="H40" s="51" t="s">
        <v>324</v>
      </c>
      <c r="I40" s="51" t="s">
        <v>325</v>
      </c>
      <c r="J40" s="150" t="s">
        <v>326</v>
      </c>
      <c r="K40" s="121" t="s">
        <v>327</v>
      </c>
      <c r="L40" s="51" t="s">
        <v>2407</v>
      </c>
      <c r="M40" s="45"/>
      <c r="N40" s="45" t="s">
        <v>2113</v>
      </c>
      <c r="O40" s="206"/>
      <c r="P40" s="206">
        <v>27452</v>
      </c>
      <c r="Q40" s="206"/>
      <c r="R40" s="206">
        <v>24952</v>
      </c>
      <c r="S40" s="119" t="s">
        <v>383</v>
      </c>
    </row>
    <row r="41" spans="1:19" ht="165">
      <c r="A41" s="45">
        <v>36</v>
      </c>
      <c r="B41" s="45">
        <v>1</v>
      </c>
      <c r="C41" s="45">
        <v>1</v>
      </c>
      <c r="D41" s="45">
        <v>6</v>
      </c>
      <c r="E41" s="119" t="s">
        <v>2408</v>
      </c>
      <c r="F41" s="119" t="s">
        <v>3494</v>
      </c>
      <c r="G41" s="119" t="s">
        <v>2409</v>
      </c>
      <c r="H41" s="51" t="s">
        <v>324</v>
      </c>
      <c r="I41" s="51" t="s">
        <v>325</v>
      </c>
      <c r="J41" s="150" t="s">
        <v>326</v>
      </c>
      <c r="K41" s="121" t="s">
        <v>327</v>
      </c>
      <c r="L41" s="51" t="s">
        <v>2410</v>
      </c>
      <c r="M41" s="45"/>
      <c r="N41" s="45" t="s">
        <v>206</v>
      </c>
      <c r="O41" s="206"/>
      <c r="P41" s="206">
        <v>33000</v>
      </c>
      <c r="Q41" s="206"/>
      <c r="R41" s="206">
        <v>30000</v>
      </c>
      <c r="S41" s="119" t="s">
        <v>383</v>
      </c>
    </row>
    <row r="42" spans="1:19" ht="210">
      <c r="A42" s="45">
        <v>37</v>
      </c>
      <c r="B42" s="45">
        <v>2</v>
      </c>
      <c r="C42" s="45">
        <v>1</v>
      </c>
      <c r="D42" s="45">
        <v>9</v>
      </c>
      <c r="E42" s="119" t="s">
        <v>2411</v>
      </c>
      <c r="F42" s="119" t="s">
        <v>2412</v>
      </c>
      <c r="G42" s="119" t="s">
        <v>2413</v>
      </c>
      <c r="H42" s="51" t="s">
        <v>324</v>
      </c>
      <c r="I42" s="51" t="s">
        <v>325</v>
      </c>
      <c r="J42" s="150" t="s">
        <v>391</v>
      </c>
      <c r="K42" s="121" t="s">
        <v>327</v>
      </c>
      <c r="L42" s="51" t="s">
        <v>2414</v>
      </c>
      <c r="M42" s="45"/>
      <c r="N42" s="45" t="s">
        <v>63</v>
      </c>
      <c r="O42" s="206"/>
      <c r="P42" s="206">
        <v>110100</v>
      </c>
      <c r="Q42" s="206"/>
      <c r="R42" s="206">
        <v>100000</v>
      </c>
      <c r="S42" s="119" t="s">
        <v>418</v>
      </c>
    </row>
    <row r="43" spans="1:19">
      <c r="B43" s="55"/>
    </row>
    <row r="44" spans="1:19" ht="15.75">
      <c r="G44" s="57"/>
      <c r="O44" s="525"/>
      <c r="P44" s="386" t="s">
        <v>419</v>
      </c>
      <c r="Q44" s="386"/>
      <c r="R44" s="386"/>
    </row>
    <row r="45" spans="1:19">
      <c r="G45" s="58"/>
      <c r="O45" s="526"/>
      <c r="P45" s="386" t="s">
        <v>123</v>
      </c>
      <c r="Q45" s="386" t="s">
        <v>1</v>
      </c>
      <c r="R45" s="386"/>
    </row>
    <row r="46" spans="1:19">
      <c r="G46" s="58"/>
      <c r="O46" s="527"/>
      <c r="P46" s="386"/>
      <c r="Q46" s="23">
        <v>2022</v>
      </c>
      <c r="R46" s="23">
        <v>2023</v>
      </c>
    </row>
    <row r="47" spans="1:19">
      <c r="O47" s="162" t="s">
        <v>3462</v>
      </c>
      <c r="P47" s="4">
        <v>37</v>
      </c>
      <c r="Q47" s="25">
        <f>Q6+Q7+Q8+Q9+Q10+Q11+Q12+Q13+Q16+Q17+Q18+Q19+Q20+Q21+Q22+Q23+Q24+Q14+Q15</f>
        <v>454008.92000000004</v>
      </c>
      <c r="R47" s="163">
        <f>R42+R41+R40+R38+R37+R36+R35+R34+R33+R32+R31+R30+R29+R28+R27+R26+R25+R39</f>
        <v>479942.7</v>
      </c>
      <c r="S47" s="153"/>
    </row>
  </sheetData>
  <mergeCells count="19">
    <mergeCell ref="S3:S4"/>
    <mergeCell ref="L2:S2"/>
    <mergeCell ref="A3:A4"/>
    <mergeCell ref="B3:B4"/>
    <mergeCell ref="C3:C4"/>
    <mergeCell ref="D3:D4"/>
    <mergeCell ref="E3:E4"/>
    <mergeCell ref="F3:F4"/>
    <mergeCell ref="G3:G4"/>
    <mergeCell ref="H3:H4"/>
    <mergeCell ref="I3:K3"/>
    <mergeCell ref="O44:O46"/>
    <mergeCell ref="P44:R44"/>
    <mergeCell ref="P45:P46"/>
    <mergeCell ref="Q45:R45"/>
    <mergeCell ref="L3:L4"/>
    <mergeCell ref="M3:N3"/>
    <mergeCell ref="O3:P3"/>
    <mergeCell ref="Q3:R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64"/>
  <sheetViews>
    <sheetView zoomScale="60" zoomScaleNormal="60" workbookViewId="0">
      <pane ySplit="4" topLeftCell="A50" activePane="bottomLeft" state="frozen"/>
      <selection pane="bottomLeft" activeCell="A60" sqref="A60:XFD60"/>
    </sheetView>
  </sheetViews>
  <sheetFormatPr defaultColWidth="9.140625" defaultRowHeight="15"/>
  <cols>
    <col min="1" max="1" width="3.5703125" style="10" bestFit="1" customWidth="1"/>
    <col min="2" max="2" width="13.42578125" bestFit="1" customWidth="1"/>
    <col min="3" max="3" width="8.7109375" bestFit="1" customWidth="1"/>
    <col min="4" max="4" width="13.7109375" bestFit="1" customWidth="1"/>
    <col min="5" max="5" width="29.140625" customWidth="1"/>
    <col min="6" max="6" width="67.7109375" customWidth="1"/>
    <col min="7" max="7" width="73.140625" style="47" customWidth="1"/>
    <col min="8" max="8" width="21.140625" style="47" bestFit="1" customWidth="1"/>
    <col min="9" max="9" width="18.5703125" style="47" customWidth="1"/>
    <col min="10" max="10" width="10.28515625" style="47" customWidth="1"/>
    <col min="11" max="11" width="12.85546875" style="47" bestFit="1" customWidth="1"/>
    <col min="12" max="12" width="32.42578125" style="47" customWidth="1"/>
    <col min="13" max="13" width="11.7109375" customWidth="1"/>
    <col min="14" max="14" width="15.28515625" customWidth="1"/>
    <col min="15" max="15" width="13.28515625" customWidth="1"/>
    <col min="16" max="16" width="16.5703125" customWidth="1"/>
    <col min="17" max="17" width="16.85546875" customWidth="1"/>
    <col min="18" max="18" width="18.28515625" customWidth="1"/>
    <col min="19" max="19" width="25.28515625" bestFit="1" customWidth="1"/>
  </cols>
  <sheetData>
    <row r="1" spans="1:19" ht="32.25" customHeight="1">
      <c r="A1" s="553" t="s">
        <v>3597</v>
      </c>
      <c r="B1" s="554"/>
      <c r="C1" s="554"/>
      <c r="D1" s="554"/>
      <c r="E1" s="554"/>
      <c r="F1" s="554"/>
      <c r="G1" s="554"/>
      <c r="H1" s="554"/>
      <c r="I1" s="554"/>
      <c r="J1" s="554"/>
      <c r="K1" s="554"/>
      <c r="L1" s="554"/>
      <c r="M1" s="554"/>
      <c r="N1" s="554"/>
      <c r="O1" s="554"/>
      <c r="P1" s="554"/>
      <c r="Q1" s="554"/>
      <c r="R1" s="554"/>
      <c r="S1" s="554"/>
    </row>
    <row r="2" spans="1:19" ht="20.25" customHeight="1">
      <c r="A2" s="12"/>
      <c r="E2" s="13"/>
      <c r="F2" s="13"/>
      <c r="L2" s="410"/>
      <c r="M2" s="410"/>
      <c r="N2" s="410"/>
      <c r="O2" s="410"/>
      <c r="P2" s="410"/>
      <c r="Q2" s="410"/>
      <c r="R2" s="410"/>
      <c r="S2" s="410"/>
    </row>
    <row r="3" spans="1:19" ht="69.75" customHeight="1">
      <c r="A3" s="555" t="s">
        <v>20</v>
      </c>
      <c r="B3" s="557" t="s">
        <v>21</v>
      </c>
      <c r="C3" s="557" t="s">
        <v>22</v>
      </c>
      <c r="D3" s="557" t="s">
        <v>23</v>
      </c>
      <c r="E3" s="559" t="s">
        <v>24</v>
      </c>
      <c r="F3" s="559" t="s">
        <v>25</v>
      </c>
      <c r="G3" s="557" t="s">
        <v>26</v>
      </c>
      <c r="H3" s="557" t="s">
        <v>27</v>
      </c>
      <c r="I3" s="561" t="s">
        <v>28</v>
      </c>
      <c r="J3" s="561"/>
      <c r="K3" s="561"/>
      <c r="L3" s="557" t="s">
        <v>29</v>
      </c>
      <c r="M3" s="562" t="s">
        <v>30</v>
      </c>
      <c r="N3" s="419"/>
      <c r="O3" s="563" t="s">
        <v>31</v>
      </c>
      <c r="P3" s="563"/>
      <c r="Q3" s="563" t="s">
        <v>32</v>
      </c>
      <c r="R3" s="563"/>
      <c r="S3" s="555" t="s">
        <v>33</v>
      </c>
    </row>
    <row r="4" spans="1:19" ht="43.5" customHeight="1">
      <c r="A4" s="556"/>
      <c r="B4" s="558"/>
      <c r="C4" s="558"/>
      <c r="D4" s="558"/>
      <c r="E4" s="560"/>
      <c r="F4" s="560"/>
      <c r="G4" s="558"/>
      <c r="H4" s="558"/>
      <c r="I4" s="59" t="s">
        <v>34</v>
      </c>
      <c r="J4" s="59" t="s">
        <v>35</v>
      </c>
      <c r="K4" s="59" t="s">
        <v>36</v>
      </c>
      <c r="L4" s="558"/>
      <c r="M4" s="60">
        <v>2022</v>
      </c>
      <c r="N4" s="60">
        <v>2023</v>
      </c>
      <c r="O4" s="61">
        <v>2022</v>
      </c>
      <c r="P4" s="61">
        <v>2023</v>
      </c>
      <c r="Q4" s="61">
        <v>2022</v>
      </c>
      <c r="R4" s="61">
        <v>2023</v>
      </c>
      <c r="S4" s="556"/>
    </row>
    <row r="5" spans="1:19">
      <c r="A5" s="62" t="s">
        <v>37</v>
      </c>
      <c r="B5" s="59" t="s">
        <v>38</v>
      </c>
      <c r="C5" s="59" t="s">
        <v>39</v>
      </c>
      <c r="D5" s="59" t="s">
        <v>40</v>
      </c>
      <c r="E5" s="63" t="s">
        <v>41</v>
      </c>
      <c r="F5" s="63" t="s">
        <v>42</v>
      </c>
      <c r="G5" s="59" t="s">
        <v>43</v>
      </c>
      <c r="H5" s="59" t="s">
        <v>44</v>
      </c>
      <c r="I5" s="59" t="s">
        <v>45</v>
      </c>
      <c r="J5" s="59" t="s">
        <v>46</v>
      </c>
      <c r="K5" s="59" t="s">
        <v>47</v>
      </c>
      <c r="L5" s="59" t="s">
        <v>48</v>
      </c>
      <c r="M5" s="60" t="s">
        <v>49</v>
      </c>
      <c r="N5" s="60" t="s">
        <v>50</v>
      </c>
      <c r="O5" s="64" t="s">
        <v>51</v>
      </c>
      <c r="P5" s="64" t="s">
        <v>52</v>
      </c>
      <c r="Q5" s="64" t="s">
        <v>53</v>
      </c>
      <c r="R5" s="64" t="s">
        <v>54</v>
      </c>
      <c r="S5" s="62" t="s">
        <v>55</v>
      </c>
    </row>
    <row r="6" spans="1:19" s="20" customFormat="1" ht="124.5" customHeight="1">
      <c r="A6" s="134">
        <v>1</v>
      </c>
      <c r="B6" s="134">
        <v>6</v>
      </c>
      <c r="C6" s="134">
        <v>1</v>
      </c>
      <c r="D6" s="134">
        <v>3</v>
      </c>
      <c r="E6" s="134" t="s">
        <v>420</v>
      </c>
      <c r="F6" s="134" t="s">
        <v>421</v>
      </c>
      <c r="G6" s="134" t="s">
        <v>422</v>
      </c>
      <c r="H6" s="134" t="s">
        <v>423</v>
      </c>
      <c r="I6" s="134" t="s">
        <v>424</v>
      </c>
      <c r="J6" s="134">
        <v>1</v>
      </c>
      <c r="K6" s="134" t="s">
        <v>61</v>
      </c>
      <c r="L6" s="134" t="s">
        <v>2104</v>
      </c>
      <c r="M6" s="134" t="s">
        <v>63</v>
      </c>
      <c r="N6" s="134"/>
      <c r="O6" s="176">
        <v>19314.47</v>
      </c>
      <c r="P6" s="134"/>
      <c r="Q6" s="176">
        <v>17500</v>
      </c>
      <c r="R6" s="134"/>
      <c r="S6" s="134" t="s">
        <v>425</v>
      </c>
    </row>
    <row r="7" spans="1:19" s="65" customFormat="1" ht="114" customHeight="1">
      <c r="A7" s="535">
        <v>2</v>
      </c>
      <c r="B7" s="535">
        <v>6</v>
      </c>
      <c r="C7" s="535">
        <v>5</v>
      </c>
      <c r="D7" s="535">
        <v>4</v>
      </c>
      <c r="E7" s="535" t="s">
        <v>426</v>
      </c>
      <c r="F7" s="535" t="s">
        <v>427</v>
      </c>
      <c r="G7" s="535" t="s">
        <v>428</v>
      </c>
      <c r="H7" s="535" t="s">
        <v>429</v>
      </c>
      <c r="I7" s="134" t="s">
        <v>430</v>
      </c>
      <c r="J7" s="134">
        <v>1</v>
      </c>
      <c r="K7" s="134" t="s">
        <v>61</v>
      </c>
      <c r="L7" s="535" t="s">
        <v>431</v>
      </c>
      <c r="M7" s="535" t="s">
        <v>432</v>
      </c>
      <c r="N7" s="535"/>
      <c r="O7" s="564">
        <v>54909.05</v>
      </c>
      <c r="P7" s="564"/>
      <c r="Q7" s="564">
        <v>49910</v>
      </c>
      <c r="R7" s="535"/>
      <c r="S7" s="535" t="s">
        <v>425</v>
      </c>
    </row>
    <row r="8" spans="1:19" s="65" customFormat="1" ht="105.75" customHeight="1">
      <c r="A8" s="537"/>
      <c r="B8" s="537"/>
      <c r="C8" s="537"/>
      <c r="D8" s="537"/>
      <c r="E8" s="537"/>
      <c r="F8" s="537"/>
      <c r="G8" s="537"/>
      <c r="H8" s="537"/>
      <c r="I8" s="134" t="s">
        <v>433</v>
      </c>
      <c r="J8" s="134">
        <v>31</v>
      </c>
      <c r="K8" s="134" t="s">
        <v>67</v>
      </c>
      <c r="L8" s="537"/>
      <c r="M8" s="537"/>
      <c r="N8" s="537"/>
      <c r="O8" s="565"/>
      <c r="P8" s="565"/>
      <c r="Q8" s="565"/>
      <c r="R8" s="537"/>
      <c r="S8" s="537"/>
    </row>
    <row r="9" spans="1:19" ht="55.5" customHeight="1">
      <c r="A9" s="532">
        <v>3</v>
      </c>
      <c r="B9" s="532">
        <v>6</v>
      </c>
      <c r="C9" s="532">
        <v>1</v>
      </c>
      <c r="D9" s="532">
        <v>6</v>
      </c>
      <c r="E9" s="535" t="s">
        <v>434</v>
      </c>
      <c r="F9" s="535" t="s">
        <v>435</v>
      </c>
      <c r="G9" s="535" t="s">
        <v>436</v>
      </c>
      <c r="H9" s="535" t="s">
        <v>437</v>
      </c>
      <c r="I9" s="134" t="s">
        <v>438</v>
      </c>
      <c r="J9" s="134">
        <v>2</v>
      </c>
      <c r="K9" s="134" t="s">
        <v>61</v>
      </c>
      <c r="L9" s="535" t="s">
        <v>439</v>
      </c>
      <c r="M9" s="532" t="s">
        <v>63</v>
      </c>
      <c r="N9" s="532"/>
      <c r="O9" s="566">
        <v>47344.5</v>
      </c>
      <c r="P9" s="532"/>
      <c r="Q9" s="538">
        <v>43000</v>
      </c>
      <c r="R9" s="532"/>
      <c r="S9" s="532" t="s">
        <v>440</v>
      </c>
    </row>
    <row r="10" spans="1:19" ht="114" customHeight="1">
      <c r="A10" s="533"/>
      <c r="B10" s="533"/>
      <c r="C10" s="533"/>
      <c r="D10" s="533"/>
      <c r="E10" s="536"/>
      <c r="F10" s="536"/>
      <c r="G10" s="536"/>
      <c r="H10" s="536"/>
      <c r="I10" s="322" t="s">
        <v>441</v>
      </c>
      <c r="J10" s="322">
        <v>60</v>
      </c>
      <c r="K10" s="322" t="s">
        <v>442</v>
      </c>
      <c r="L10" s="536"/>
      <c r="M10" s="533"/>
      <c r="N10" s="534"/>
      <c r="O10" s="567"/>
      <c r="P10" s="534"/>
      <c r="Q10" s="539"/>
      <c r="R10" s="534"/>
      <c r="S10" s="533"/>
    </row>
    <row r="11" spans="1:19" ht="42.75" customHeight="1">
      <c r="A11" s="532">
        <v>4</v>
      </c>
      <c r="B11" s="532">
        <v>1</v>
      </c>
      <c r="C11" s="532">
        <v>1</v>
      </c>
      <c r="D11" s="532">
        <v>6</v>
      </c>
      <c r="E11" s="535" t="s">
        <v>443</v>
      </c>
      <c r="F11" s="535" t="s">
        <v>444</v>
      </c>
      <c r="G11" s="535" t="s">
        <v>2101</v>
      </c>
      <c r="H11" s="535" t="s">
        <v>445</v>
      </c>
      <c r="I11" s="134" t="s">
        <v>446</v>
      </c>
      <c r="J11" s="134">
        <v>1</v>
      </c>
      <c r="K11" s="134" t="s">
        <v>61</v>
      </c>
      <c r="L11" s="535" t="s">
        <v>447</v>
      </c>
      <c r="M11" s="532" t="s">
        <v>315</v>
      </c>
      <c r="N11" s="532"/>
      <c r="O11" s="538">
        <v>54823.77</v>
      </c>
      <c r="P11" s="532"/>
      <c r="Q11" s="585">
        <v>38456.629999999997</v>
      </c>
      <c r="R11" s="532"/>
      <c r="S11" s="532" t="s">
        <v>448</v>
      </c>
    </row>
    <row r="12" spans="1:19" ht="70.5" customHeight="1">
      <c r="A12" s="533"/>
      <c r="B12" s="533"/>
      <c r="C12" s="533"/>
      <c r="D12" s="533"/>
      <c r="E12" s="536"/>
      <c r="F12" s="536"/>
      <c r="G12" s="536"/>
      <c r="H12" s="537"/>
      <c r="I12" s="134" t="s">
        <v>449</v>
      </c>
      <c r="J12" s="134">
        <v>60</v>
      </c>
      <c r="K12" s="134" t="s">
        <v>442</v>
      </c>
      <c r="L12" s="536"/>
      <c r="M12" s="533"/>
      <c r="N12" s="533"/>
      <c r="O12" s="539"/>
      <c r="P12" s="533"/>
      <c r="Q12" s="586"/>
      <c r="R12" s="533"/>
      <c r="S12" s="533"/>
    </row>
    <row r="13" spans="1:19" ht="45" customHeight="1">
      <c r="A13" s="534"/>
      <c r="B13" s="534"/>
      <c r="C13" s="534"/>
      <c r="D13" s="534"/>
      <c r="E13" s="537"/>
      <c r="F13" s="537"/>
      <c r="G13" s="537"/>
      <c r="H13" s="134" t="s">
        <v>450</v>
      </c>
      <c r="I13" s="134" t="s">
        <v>451</v>
      </c>
      <c r="J13" s="134" t="s">
        <v>69</v>
      </c>
      <c r="K13" s="134" t="s">
        <v>61</v>
      </c>
      <c r="L13" s="537"/>
      <c r="M13" s="534"/>
      <c r="N13" s="534"/>
      <c r="O13" s="540"/>
      <c r="P13" s="534"/>
      <c r="Q13" s="587"/>
      <c r="R13" s="534"/>
      <c r="S13" s="534"/>
    </row>
    <row r="14" spans="1:19" ht="165" customHeight="1">
      <c r="A14" s="323">
        <v>5</v>
      </c>
      <c r="B14" s="323">
        <v>1</v>
      </c>
      <c r="C14" s="323">
        <v>1</v>
      </c>
      <c r="D14" s="323">
        <v>6</v>
      </c>
      <c r="E14" s="134" t="s">
        <v>452</v>
      </c>
      <c r="F14" s="134" t="s">
        <v>453</v>
      </c>
      <c r="G14" s="134" t="s">
        <v>2102</v>
      </c>
      <c r="H14" s="134" t="s">
        <v>454</v>
      </c>
      <c r="I14" s="134" t="s">
        <v>455</v>
      </c>
      <c r="J14" s="134">
        <v>21</v>
      </c>
      <c r="K14" s="134" t="s">
        <v>61</v>
      </c>
      <c r="L14" s="134" t="s">
        <v>456</v>
      </c>
      <c r="M14" s="323" t="s">
        <v>315</v>
      </c>
      <c r="N14" s="323"/>
      <c r="O14" s="271">
        <v>59656.49</v>
      </c>
      <c r="P14" s="323"/>
      <c r="Q14" s="333">
        <v>52499.99</v>
      </c>
      <c r="R14" s="323"/>
      <c r="S14" s="134" t="s">
        <v>457</v>
      </c>
    </row>
    <row r="15" spans="1:19" ht="58.5" customHeight="1">
      <c r="A15" s="532">
        <v>6</v>
      </c>
      <c r="B15" s="532">
        <v>1</v>
      </c>
      <c r="C15" s="532">
        <v>1</v>
      </c>
      <c r="D15" s="532">
        <v>6</v>
      </c>
      <c r="E15" s="367" t="s">
        <v>458</v>
      </c>
      <c r="F15" s="535" t="s">
        <v>459</v>
      </c>
      <c r="G15" s="535" t="s">
        <v>2103</v>
      </c>
      <c r="H15" s="535" t="s">
        <v>429</v>
      </c>
      <c r="I15" s="134" t="s">
        <v>430</v>
      </c>
      <c r="J15" s="134">
        <v>1</v>
      </c>
      <c r="K15" s="134" t="s">
        <v>61</v>
      </c>
      <c r="L15" s="535" t="s">
        <v>460</v>
      </c>
      <c r="M15" s="532" t="s">
        <v>346</v>
      </c>
      <c r="N15" s="532"/>
      <c r="O15" s="538">
        <v>96030</v>
      </c>
      <c r="P15" s="532"/>
      <c r="Q15" s="538">
        <v>84000</v>
      </c>
      <c r="R15" s="532"/>
      <c r="S15" s="535" t="s">
        <v>461</v>
      </c>
    </row>
    <row r="16" spans="1:19" ht="58.5" customHeight="1">
      <c r="A16" s="534"/>
      <c r="B16" s="534"/>
      <c r="C16" s="534"/>
      <c r="D16" s="534"/>
      <c r="E16" s="369"/>
      <c r="F16" s="537"/>
      <c r="G16" s="537"/>
      <c r="H16" s="537"/>
      <c r="I16" s="134" t="s">
        <v>433</v>
      </c>
      <c r="J16" s="134">
        <v>36</v>
      </c>
      <c r="K16" s="134" t="s">
        <v>67</v>
      </c>
      <c r="L16" s="537"/>
      <c r="M16" s="534"/>
      <c r="N16" s="534"/>
      <c r="O16" s="534"/>
      <c r="P16" s="534"/>
      <c r="Q16" s="540"/>
      <c r="R16" s="534"/>
      <c r="S16" s="537"/>
    </row>
    <row r="17" spans="1:19" ht="28.5" customHeight="1">
      <c r="A17" s="551">
        <v>7</v>
      </c>
      <c r="B17" s="551">
        <v>6</v>
      </c>
      <c r="C17" s="551">
        <v>1</v>
      </c>
      <c r="D17" s="551">
        <v>6</v>
      </c>
      <c r="E17" s="552" t="s">
        <v>462</v>
      </c>
      <c r="F17" s="552" t="s">
        <v>463</v>
      </c>
      <c r="G17" s="552" t="s">
        <v>3573</v>
      </c>
      <c r="H17" s="552" t="s">
        <v>429</v>
      </c>
      <c r="I17" s="134" t="s">
        <v>430</v>
      </c>
      <c r="J17" s="134">
        <v>1</v>
      </c>
      <c r="K17" s="134" t="s">
        <v>61</v>
      </c>
      <c r="L17" s="535" t="s">
        <v>464</v>
      </c>
      <c r="M17" s="532" t="s">
        <v>465</v>
      </c>
      <c r="N17" s="532"/>
      <c r="O17" s="588">
        <v>22428.98</v>
      </c>
      <c r="P17" s="588"/>
      <c r="Q17" s="588">
        <v>20009</v>
      </c>
      <c r="R17" s="532"/>
      <c r="S17" s="535" t="s">
        <v>466</v>
      </c>
    </row>
    <row r="18" spans="1:19" ht="63">
      <c r="A18" s="551"/>
      <c r="B18" s="551"/>
      <c r="C18" s="551"/>
      <c r="D18" s="551"/>
      <c r="E18" s="552"/>
      <c r="F18" s="552"/>
      <c r="G18" s="552"/>
      <c r="H18" s="552"/>
      <c r="I18" s="134" t="s">
        <v>433</v>
      </c>
      <c r="J18" s="134">
        <v>50</v>
      </c>
      <c r="K18" s="134" t="s">
        <v>67</v>
      </c>
      <c r="L18" s="536"/>
      <c r="M18" s="533"/>
      <c r="N18" s="533"/>
      <c r="O18" s="589"/>
      <c r="P18" s="589"/>
      <c r="Q18" s="589"/>
      <c r="R18" s="533"/>
      <c r="S18" s="536"/>
    </row>
    <row r="19" spans="1:19" ht="15.75">
      <c r="A19" s="551"/>
      <c r="B19" s="551"/>
      <c r="C19" s="551"/>
      <c r="D19" s="551"/>
      <c r="E19" s="552"/>
      <c r="F19" s="552"/>
      <c r="G19" s="552"/>
      <c r="H19" s="552" t="s">
        <v>467</v>
      </c>
      <c r="I19" s="134" t="s">
        <v>438</v>
      </c>
      <c r="J19" s="134">
        <v>4</v>
      </c>
      <c r="K19" s="134" t="s">
        <v>61</v>
      </c>
      <c r="L19" s="536"/>
      <c r="M19" s="533"/>
      <c r="N19" s="533"/>
      <c r="O19" s="589"/>
      <c r="P19" s="589"/>
      <c r="Q19" s="589"/>
      <c r="R19" s="533"/>
      <c r="S19" s="536"/>
    </row>
    <row r="20" spans="1:19" ht="47.25">
      <c r="A20" s="551"/>
      <c r="B20" s="551"/>
      <c r="C20" s="551"/>
      <c r="D20" s="551"/>
      <c r="E20" s="552"/>
      <c r="F20" s="552"/>
      <c r="G20" s="552"/>
      <c r="H20" s="552"/>
      <c r="I20" s="134" t="s">
        <v>441</v>
      </c>
      <c r="J20" s="134">
        <v>50</v>
      </c>
      <c r="K20" s="134" t="s">
        <v>67</v>
      </c>
      <c r="L20" s="536"/>
      <c r="M20" s="533"/>
      <c r="N20" s="533"/>
      <c r="O20" s="589"/>
      <c r="P20" s="589"/>
      <c r="Q20" s="589"/>
      <c r="R20" s="533"/>
      <c r="S20" s="536"/>
    </row>
    <row r="21" spans="1:19" ht="63">
      <c r="A21" s="551"/>
      <c r="B21" s="551"/>
      <c r="C21" s="551"/>
      <c r="D21" s="551"/>
      <c r="E21" s="552"/>
      <c r="F21" s="552"/>
      <c r="G21" s="552"/>
      <c r="H21" s="134" t="s">
        <v>468</v>
      </c>
      <c r="I21" s="134" t="s">
        <v>451</v>
      </c>
      <c r="J21" s="134" t="s">
        <v>376</v>
      </c>
      <c r="K21" s="134" t="s">
        <v>61</v>
      </c>
      <c r="L21" s="536"/>
      <c r="M21" s="533"/>
      <c r="N21" s="533"/>
      <c r="O21" s="589"/>
      <c r="P21" s="589"/>
      <c r="Q21" s="589"/>
      <c r="R21" s="533"/>
      <c r="S21" s="536"/>
    </row>
    <row r="22" spans="1:19" ht="15.75">
      <c r="A22" s="551"/>
      <c r="B22" s="551"/>
      <c r="C22" s="551"/>
      <c r="D22" s="551"/>
      <c r="E22" s="552"/>
      <c r="F22" s="552"/>
      <c r="G22" s="552"/>
      <c r="H22" s="535" t="s">
        <v>469</v>
      </c>
      <c r="I22" s="134" t="s">
        <v>470</v>
      </c>
      <c r="J22" s="134">
        <v>3</v>
      </c>
      <c r="K22" s="134" t="s">
        <v>61</v>
      </c>
      <c r="L22" s="536"/>
      <c r="M22" s="533"/>
      <c r="N22" s="533"/>
      <c r="O22" s="589"/>
      <c r="P22" s="589"/>
      <c r="Q22" s="589"/>
      <c r="R22" s="533"/>
      <c r="S22" s="536"/>
    </row>
    <row r="23" spans="1:19" ht="47.25">
      <c r="A23" s="551"/>
      <c r="B23" s="551"/>
      <c r="C23" s="551"/>
      <c r="D23" s="551"/>
      <c r="E23" s="552"/>
      <c r="F23" s="552"/>
      <c r="G23" s="552"/>
      <c r="H23" s="537"/>
      <c r="I23" s="134" t="s">
        <v>471</v>
      </c>
      <c r="J23" s="134">
        <v>50</v>
      </c>
      <c r="K23" s="134" t="s">
        <v>67</v>
      </c>
      <c r="L23" s="536"/>
      <c r="M23" s="533"/>
      <c r="N23" s="533"/>
      <c r="O23" s="589"/>
      <c r="P23" s="589"/>
      <c r="Q23" s="589"/>
      <c r="R23" s="533"/>
      <c r="S23" s="536"/>
    </row>
    <row r="24" spans="1:19" ht="33" customHeight="1">
      <c r="A24" s="551"/>
      <c r="B24" s="551"/>
      <c r="C24" s="551"/>
      <c r="D24" s="551"/>
      <c r="E24" s="552"/>
      <c r="F24" s="552"/>
      <c r="G24" s="552"/>
      <c r="H24" s="134" t="s">
        <v>472</v>
      </c>
      <c r="I24" s="134" t="s">
        <v>473</v>
      </c>
      <c r="J24" s="134">
        <v>150</v>
      </c>
      <c r="K24" s="134" t="s">
        <v>61</v>
      </c>
      <c r="L24" s="537"/>
      <c r="M24" s="534"/>
      <c r="N24" s="534"/>
      <c r="O24" s="590"/>
      <c r="P24" s="590"/>
      <c r="Q24" s="590"/>
      <c r="R24" s="534"/>
      <c r="S24" s="537"/>
    </row>
    <row r="25" spans="1:19" ht="31.5">
      <c r="A25" s="551">
        <v>8</v>
      </c>
      <c r="B25" s="551">
        <v>6</v>
      </c>
      <c r="C25" s="551">
        <v>1</v>
      </c>
      <c r="D25" s="551">
        <v>6</v>
      </c>
      <c r="E25" s="552" t="s">
        <v>474</v>
      </c>
      <c r="F25" s="552" t="s">
        <v>475</v>
      </c>
      <c r="G25" s="552" t="s">
        <v>476</v>
      </c>
      <c r="H25" s="134" t="s">
        <v>454</v>
      </c>
      <c r="I25" s="134" t="s">
        <v>455</v>
      </c>
      <c r="J25" s="134">
        <v>30</v>
      </c>
      <c r="K25" s="134" t="s">
        <v>61</v>
      </c>
      <c r="L25" s="535" t="s">
        <v>477</v>
      </c>
      <c r="M25" s="532" t="s">
        <v>63</v>
      </c>
      <c r="N25" s="532"/>
      <c r="O25" s="538">
        <v>54590.61</v>
      </c>
      <c r="P25" s="532"/>
      <c r="Q25" s="538">
        <v>43385</v>
      </c>
      <c r="R25" s="532"/>
      <c r="S25" s="535" t="s">
        <v>478</v>
      </c>
    </row>
    <row r="26" spans="1:19" ht="15.75">
      <c r="A26" s="551"/>
      <c r="B26" s="551"/>
      <c r="C26" s="551"/>
      <c r="D26" s="551"/>
      <c r="E26" s="552"/>
      <c r="F26" s="552"/>
      <c r="G26" s="552"/>
      <c r="H26" s="552" t="s">
        <v>469</v>
      </c>
      <c r="I26" s="134" t="s">
        <v>470</v>
      </c>
      <c r="J26" s="134">
        <v>4</v>
      </c>
      <c r="K26" s="134" t="s">
        <v>61</v>
      </c>
      <c r="L26" s="536"/>
      <c r="M26" s="533"/>
      <c r="N26" s="533"/>
      <c r="O26" s="533"/>
      <c r="P26" s="533"/>
      <c r="Q26" s="533"/>
      <c r="R26" s="533"/>
      <c r="S26" s="536"/>
    </row>
    <row r="27" spans="1:19" ht="47.25">
      <c r="A27" s="551"/>
      <c r="B27" s="551"/>
      <c r="C27" s="551"/>
      <c r="D27" s="551"/>
      <c r="E27" s="552"/>
      <c r="F27" s="552"/>
      <c r="G27" s="552"/>
      <c r="H27" s="552"/>
      <c r="I27" s="134" t="s">
        <v>471</v>
      </c>
      <c r="J27" s="134">
        <v>57</v>
      </c>
      <c r="K27" s="134" t="s">
        <v>67</v>
      </c>
      <c r="L27" s="536"/>
      <c r="M27" s="533"/>
      <c r="N27" s="533"/>
      <c r="O27" s="533"/>
      <c r="P27" s="533"/>
      <c r="Q27" s="533"/>
      <c r="R27" s="533"/>
      <c r="S27" s="536"/>
    </row>
    <row r="28" spans="1:19" ht="63">
      <c r="A28" s="551"/>
      <c r="B28" s="551"/>
      <c r="C28" s="551"/>
      <c r="D28" s="551"/>
      <c r="E28" s="552"/>
      <c r="F28" s="552"/>
      <c r="G28" s="552"/>
      <c r="H28" s="134" t="s">
        <v>468</v>
      </c>
      <c r="I28" s="134" t="s">
        <v>451</v>
      </c>
      <c r="J28" s="134" t="s">
        <v>479</v>
      </c>
      <c r="K28" s="134" t="s">
        <v>61</v>
      </c>
      <c r="L28" s="537"/>
      <c r="M28" s="534"/>
      <c r="N28" s="534"/>
      <c r="O28" s="534"/>
      <c r="P28" s="534"/>
      <c r="Q28" s="534"/>
      <c r="R28" s="534"/>
      <c r="S28" s="537"/>
    </row>
    <row r="29" spans="1:19" ht="62.25" customHeight="1">
      <c r="A29" s="532">
        <v>9</v>
      </c>
      <c r="B29" s="532">
        <v>2</v>
      </c>
      <c r="C29" s="532">
        <v>1</v>
      </c>
      <c r="D29" s="532">
        <v>9</v>
      </c>
      <c r="E29" s="535" t="s">
        <v>480</v>
      </c>
      <c r="F29" s="535" t="s">
        <v>481</v>
      </c>
      <c r="G29" s="535" t="s">
        <v>482</v>
      </c>
      <c r="H29" s="379" t="s">
        <v>483</v>
      </c>
      <c r="I29" s="125" t="s">
        <v>484</v>
      </c>
      <c r="J29" s="134">
        <v>4</v>
      </c>
      <c r="K29" s="134" t="s">
        <v>61</v>
      </c>
      <c r="L29" s="535" t="s">
        <v>485</v>
      </c>
      <c r="M29" s="532" t="s">
        <v>63</v>
      </c>
      <c r="N29" s="532"/>
      <c r="O29" s="538">
        <v>133739.29999999999</v>
      </c>
      <c r="P29" s="532"/>
      <c r="Q29" s="538">
        <v>120635</v>
      </c>
      <c r="R29" s="532"/>
      <c r="S29" s="535" t="s">
        <v>486</v>
      </c>
    </row>
    <row r="30" spans="1:19" ht="62.25" customHeight="1">
      <c r="A30" s="533"/>
      <c r="B30" s="533"/>
      <c r="C30" s="533"/>
      <c r="D30" s="533"/>
      <c r="E30" s="536"/>
      <c r="F30" s="536"/>
      <c r="G30" s="536"/>
      <c r="H30" s="379"/>
      <c r="I30" s="125" t="s">
        <v>487</v>
      </c>
      <c r="J30" s="134">
        <v>100</v>
      </c>
      <c r="K30" s="134" t="s">
        <v>67</v>
      </c>
      <c r="L30" s="536"/>
      <c r="M30" s="533"/>
      <c r="N30" s="533"/>
      <c r="O30" s="539"/>
      <c r="P30" s="533"/>
      <c r="Q30" s="533"/>
      <c r="R30" s="533"/>
      <c r="S30" s="533"/>
    </row>
    <row r="31" spans="1:19" ht="62.25" customHeight="1">
      <c r="A31" s="533"/>
      <c r="B31" s="533"/>
      <c r="C31" s="533"/>
      <c r="D31" s="533"/>
      <c r="E31" s="536"/>
      <c r="F31" s="536"/>
      <c r="G31" s="536"/>
      <c r="H31" s="379" t="s">
        <v>488</v>
      </c>
      <c r="I31" s="125" t="s">
        <v>430</v>
      </c>
      <c r="J31" s="134">
        <v>4</v>
      </c>
      <c r="K31" s="134" t="s">
        <v>61</v>
      </c>
      <c r="L31" s="536"/>
      <c r="M31" s="533"/>
      <c r="N31" s="533"/>
      <c r="O31" s="539"/>
      <c r="P31" s="533"/>
      <c r="Q31" s="533"/>
      <c r="R31" s="533"/>
      <c r="S31" s="533"/>
    </row>
    <row r="32" spans="1:19" ht="62.25" customHeight="1">
      <c r="A32" s="533"/>
      <c r="B32" s="533"/>
      <c r="C32" s="533"/>
      <c r="D32" s="533"/>
      <c r="E32" s="536"/>
      <c r="F32" s="536"/>
      <c r="G32" s="536"/>
      <c r="H32" s="379"/>
      <c r="I32" s="125" t="s">
        <v>487</v>
      </c>
      <c r="J32" s="134">
        <v>100</v>
      </c>
      <c r="K32" s="134" t="s">
        <v>67</v>
      </c>
      <c r="L32" s="536"/>
      <c r="M32" s="533"/>
      <c r="N32" s="533"/>
      <c r="O32" s="539"/>
      <c r="P32" s="533"/>
      <c r="Q32" s="533"/>
      <c r="R32" s="533"/>
      <c r="S32" s="533"/>
    </row>
    <row r="33" spans="1:19" ht="62.25" customHeight="1">
      <c r="A33" s="534"/>
      <c r="B33" s="534"/>
      <c r="C33" s="534"/>
      <c r="D33" s="534"/>
      <c r="E33" s="537"/>
      <c r="F33" s="537"/>
      <c r="G33" s="537"/>
      <c r="H33" s="125" t="s">
        <v>489</v>
      </c>
      <c r="I33" s="125" t="s">
        <v>490</v>
      </c>
      <c r="J33" s="134">
        <v>1</v>
      </c>
      <c r="K33" s="134" t="s">
        <v>61</v>
      </c>
      <c r="L33" s="537"/>
      <c r="M33" s="534"/>
      <c r="N33" s="534"/>
      <c r="O33" s="540"/>
      <c r="P33" s="534"/>
      <c r="Q33" s="534"/>
      <c r="R33" s="534"/>
      <c r="S33" s="534"/>
    </row>
    <row r="34" spans="1:19" ht="93.75" customHeight="1">
      <c r="A34" s="324">
        <v>10</v>
      </c>
      <c r="B34" s="71">
        <v>6</v>
      </c>
      <c r="C34" s="71">
        <v>1</v>
      </c>
      <c r="D34" s="71">
        <v>3</v>
      </c>
      <c r="E34" s="125" t="s">
        <v>3138</v>
      </c>
      <c r="F34" s="125" t="s">
        <v>3139</v>
      </c>
      <c r="G34" s="125" t="s">
        <v>3495</v>
      </c>
      <c r="H34" s="125" t="s">
        <v>423</v>
      </c>
      <c r="I34" s="134" t="s">
        <v>424</v>
      </c>
      <c r="J34" s="125">
        <v>2</v>
      </c>
      <c r="K34" s="125" t="s">
        <v>61</v>
      </c>
      <c r="L34" s="125" t="s">
        <v>3140</v>
      </c>
      <c r="M34" s="324"/>
      <c r="N34" s="71" t="s">
        <v>63</v>
      </c>
      <c r="O34" s="325"/>
      <c r="P34" s="326">
        <v>26079.3</v>
      </c>
      <c r="Q34" s="327"/>
      <c r="R34" s="326">
        <v>22800</v>
      </c>
      <c r="S34" s="125" t="s">
        <v>425</v>
      </c>
    </row>
    <row r="35" spans="1:19" ht="54.75" customHeight="1">
      <c r="A35" s="572">
        <v>11</v>
      </c>
      <c r="B35" s="398">
        <v>6</v>
      </c>
      <c r="C35" s="398">
        <v>5</v>
      </c>
      <c r="D35" s="398">
        <v>4</v>
      </c>
      <c r="E35" s="379" t="s">
        <v>3141</v>
      </c>
      <c r="F35" s="367" t="s">
        <v>3142</v>
      </c>
      <c r="G35" s="543" t="s">
        <v>3143</v>
      </c>
      <c r="H35" s="544" t="s">
        <v>488</v>
      </c>
      <c r="I35" s="125" t="s">
        <v>430</v>
      </c>
      <c r="J35" s="71">
        <v>1</v>
      </c>
      <c r="K35" s="71" t="s">
        <v>61</v>
      </c>
      <c r="L35" s="367" t="s">
        <v>3496</v>
      </c>
      <c r="M35" s="546"/>
      <c r="N35" s="398" t="s">
        <v>206</v>
      </c>
      <c r="O35" s="549"/>
      <c r="P35" s="541">
        <v>70708.58</v>
      </c>
      <c r="Q35" s="541"/>
      <c r="R35" s="541">
        <v>63500</v>
      </c>
      <c r="S35" s="367" t="s">
        <v>425</v>
      </c>
    </row>
    <row r="36" spans="1:19" ht="54.75" customHeight="1">
      <c r="A36" s="573"/>
      <c r="B36" s="398"/>
      <c r="C36" s="398"/>
      <c r="D36" s="398"/>
      <c r="E36" s="379"/>
      <c r="F36" s="369"/>
      <c r="G36" s="543"/>
      <c r="H36" s="544"/>
      <c r="I36" s="125" t="s">
        <v>487</v>
      </c>
      <c r="J36" s="125">
        <v>35</v>
      </c>
      <c r="K36" s="125" t="s">
        <v>67</v>
      </c>
      <c r="L36" s="545"/>
      <c r="M36" s="547"/>
      <c r="N36" s="548"/>
      <c r="O36" s="550"/>
      <c r="P36" s="542"/>
      <c r="Q36" s="542"/>
      <c r="R36" s="542"/>
      <c r="S36" s="369"/>
    </row>
    <row r="37" spans="1:19">
      <c r="A37" s="398">
        <v>12</v>
      </c>
      <c r="B37" s="398">
        <v>3</v>
      </c>
      <c r="C37" s="398">
        <v>1</v>
      </c>
      <c r="D37" s="398">
        <v>6</v>
      </c>
      <c r="E37" s="379" t="s">
        <v>3144</v>
      </c>
      <c r="F37" s="379" t="s">
        <v>3497</v>
      </c>
      <c r="G37" s="379" t="s">
        <v>3145</v>
      </c>
      <c r="H37" s="367" t="s">
        <v>437</v>
      </c>
      <c r="I37" s="125" t="s">
        <v>438</v>
      </c>
      <c r="J37" s="71">
        <v>1</v>
      </c>
      <c r="K37" s="71" t="s">
        <v>61</v>
      </c>
      <c r="L37" s="379" t="s">
        <v>3146</v>
      </c>
      <c r="M37" s="398"/>
      <c r="N37" s="398" t="s">
        <v>3147</v>
      </c>
      <c r="O37" s="398"/>
      <c r="P37" s="568">
        <v>644000</v>
      </c>
      <c r="Q37" s="541"/>
      <c r="R37" s="568">
        <v>292900</v>
      </c>
      <c r="S37" s="569" t="s">
        <v>3148</v>
      </c>
    </row>
    <row r="38" spans="1:19" ht="30">
      <c r="A38" s="398"/>
      <c r="B38" s="398"/>
      <c r="C38" s="398"/>
      <c r="D38" s="398"/>
      <c r="E38" s="379"/>
      <c r="F38" s="379"/>
      <c r="G38" s="379"/>
      <c r="H38" s="369"/>
      <c r="I38" s="125" t="s">
        <v>441</v>
      </c>
      <c r="J38" s="71">
        <v>30</v>
      </c>
      <c r="K38" s="71" t="s">
        <v>67</v>
      </c>
      <c r="L38" s="398"/>
      <c r="M38" s="398"/>
      <c r="N38" s="398"/>
      <c r="O38" s="398"/>
      <c r="P38" s="568"/>
      <c r="Q38" s="541"/>
      <c r="R38" s="568"/>
      <c r="S38" s="570"/>
    </row>
    <row r="39" spans="1:19">
      <c r="A39" s="398"/>
      <c r="B39" s="398"/>
      <c r="C39" s="398"/>
      <c r="D39" s="398"/>
      <c r="E39" s="379"/>
      <c r="F39" s="379"/>
      <c r="G39" s="379"/>
      <c r="H39" s="367" t="s">
        <v>1075</v>
      </c>
      <c r="I39" s="71" t="s">
        <v>446</v>
      </c>
      <c r="J39" s="71">
        <v>1</v>
      </c>
      <c r="K39" s="71" t="s">
        <v>61</v>
      </c>
      <c r="L39" s="398"/>
      <c r="M39" s="398"/>
      <c r="N39" s="398"/>
      <c r="O39" s="398"/>
      <c r="P39" s="568"/>
      <c r="Q39" s="541"/>
      <c r="R39" s="568"/>
      <c r="S39" s="570"/>
    </row>
    <row r="40" spans="1:19" ht="30">
      <c r="A40" s="398"/>
      <c r="B40" s="398"/>
      <c r="C40" s="398"/>
      <c r="D40" s="398"/>
      <c r="E40" s="379"/>
      <c r="F40" s="379"/>
      <c r="G40" s="379"/>
      <c r="H40" s="369"/>
      <c r="I40" s="125" t="s">
        <v>441</v>
      </c>
      <c r="J40" s="71">
        <v>30</v>
      </c>
      <c r="K40" s="71" t="s">
        <v>67</v>
      </c>
      <c r="L40" s="398"/>
      <c r="M40" s="398"/>
      <c r="N40" s="398"/>
      <c r="O40" s="398"/>
      <c r="P40" s="568"/>
      <c r="Q40" s="541"/>
      <c r="R40" s="568"/>
      <c r="S40" s="570"/>
    </row>
    <row r="41" spans="1:19">
      <c r="A41" s="398"/>
      <c r="B41" s="398"/>
      <c r="C41" s="398"/>
      <c r="D41" s="398"/>
      <c r="E41" s="379"/>
      <c r="F41" s="379"/>
      <c r="G41" s="379"/>
      <c r="H41" s="367" t="s">
        <v>469</v>
      </c>
      <c r="I41" s="71" t="s">
        <v>470</v>
      </c>
      <c r="J41" s="71">
        <v>15</v>
      </c>
      <c r="K41" s="71" t="s">
        <v>61</v>
      </c>
      <c r="L41" s="398"/>
      <c r="M41" s="398"/>
      <c r="N41" s="398"/>
      <c r="O41" s="398"/>
      <c r="P41" s="568"/>
      <c r="Q41" s="541"/>
      <c r="R41" s="568"/>
      <c r="S41" s="570"/>
    </row>
    <row r="42" spans="1:19" ht="30">
      <c r="A42" s="398"/>
      <c r="B42" s="398"/>
      <c r="C42" s="398"/>
      <c r="D42" s="398"/>
      <c r="E42" s="379"/>
      <c r="F42" s="379"/>
      <c r="G42" s="379"/>
      <c r="H42" s="369"/>
      <c r="I42" s="125" t="s">
        <v>441</v>
      </c>
      <c r="J42" s="71">
        <v>75</v>
      </c>
      <c r="K42" s="71" t="s">
        <v>67</v>
      </c>
      <c r="L42" s="398"/>
      <c r="M42" s="398"/>
      <c r="N42" s="398"/>
      <c r="O42" s="398"/>
      <c r="P42" s="568"/>
      <c r="Q42" s="541"/>
      <c r="R42" s="568"/>
      <c r="S42" s="571"/>
    </row>
    <row r="43" spans="1:19" ht="87.75" customHeight="1">
      <c r="A43" s="387">
        <v>13</v>
      </c>
      <c r="B43" s="387">
        <v>6</v>
      </c>
      <c r="C43" s="387">
        <v>1</v>
      </c>
      <c r="D43" s="387">
        <v>6</v>
      </c>
      <c r="E43" s="367" t="s">
        <v>3149</v>
      </c>
      <c r="F43" s="367" t="s">
        <v>3498</v>
      </c>
      <c r="G43" s="367" t="s">
        <v>3150</v>
      </c>
      <c r="H43" s="367" t="s">
        <v>488</v>
      </c>
      <c r="I43" s="279" t="s">
        <v>430</v>
      </c>
      <c r="J43" s="125">
        <v>1</v>
      </c>
      <c r="K43" s="125" t="s">
        <v>61</v>
      </c>
      <c r="L43" s="367" t="s">
        <v>3499</v>
      </c>
      <c r="M43" s="387" t="s">
        <v>491</v>
      </c>
      <c r="N43" s="387" t="s">
        <v>351</v>
      </c>
      <c r="O43" s="387" t="s">
        <v>491</v>
      </c>
      <c r="P43" s="574">
        <v>65500</v>
      </c>
      <c r="Q43" s="574" t="s">
        <v>491</v>
      </c>
      <c r="R43" s="574">
        <v>55000</v>
      </c>
      <c r="S43" s="367" t="s">
        <v>457</v>
      </c>
    </row>
    <row r="44" spans="1:19" ht="87.75" customHeight="1">
      <c r="A44" s="388"/>
      <c r="B44" s="388"/>
      <c r="C44" s="388"/>
      <c r="D44" s="388"/>
      <c r="E44" s="369"/>
      <c r="F44" s="369"/>
      <c r="G44" s="369"/>
      <c r="H44" s="369"/>
      <c r="I44" s="125" t="s">
        <v>487</v>
      </c>
      <c r="J44" s="125">
        <v>40</v>
      </c>
      <c r="K44" s="125" t="s">
        <v>67</v>
      </c>
      <c r="L44" s="369"/>
      <c r="M44" s="388"/>
      <c r="N44" s="388"/>
      <c r="O44" s="388"/>
      <c r="P44" s="575"/>
      <c r="Q44" s="575"/>
      <c r="R44" s="575"/>
      <c r="S44" s="369"/>
    </row>
    <row r="45" spans="1:19" ht="73.5" customHeight="1">
      <c r="A45" s="387">
        <v>14</v>
      </c>
      <c r="B45" s="387">
        <v>3</v>
      </c>
      <c r="C45" s="387">
        <v>1</v>
      </c>
      <c r="D45" s="580">
        <v>9</v>
      </c>
      <c r="E45" s="367" t="s">
        <v>3151</v>
      </c>
      <c r="F45" s="379" t="s">
        <v>3500</v>
      </c>
      <c r="G45" s="379" t="s">
        <v>3501</v>
      </c>
      <c r="H45" s="379" t="s">
        <v>3152</v>
      </c>
      <c r="I45" s="315" t="s">
        <v>438</v>
      </c>
      <c r="J45" s="125">
        <v>18</v>
      </c>
      <c r="K45" s="125" t="s">
        <v>61</v>
      </c>
      <c r="L45" s="367" t="s">
        <v>3502</v>
      </c>
      <c r="M45" s="572"/>
      <c r="N45" s="387" t="s">
        <v>3153</v>
      </c>
      <c r="O45" s="387"/>
      <c r="P45" s="574">
        <v>329600</v>
      </c>
      <c r="Q45" s="574"/>
      <c r="R45" s="574">
        <v>277000</v>
      </c>
      <c r="S45" s="569" t="s">
        <v>457</v>
      </c>
    </row>
    <row r="46" spans="1:19" ht="73.5" customHeight="1">
      <c r="A46" s="388"/>
      <c r="B46" s="388"/>
      <c r="C46" s="388"/>
      <c r="D46" s="581"/>
      <c r="E46" s="369"/>
      <c r="F46" s="379"/>
      <c r="G46" s="379"/>
      <c r="H46" s="379"/>
      <c r="I46" s="314" t="s">
        <v>441</v>
      </c>
      <c r="J46" s="125">
        <v>360</v>
      </c>
      <c r="K46" s="125" t="s">
        <v>442</v>
      </c>
      <c r="L46" s="369"/>
      <c r="M46" s="573"/>
      <c r="N46" s="388"/>
      <c r="O46" s="388"/>
      <c r="P46" s="575"/>
      <c r="Q46" s="575"/>
      <c r="R46" s="575"/>
      <c r="S46" s="571"/>
    </row>
    <row r="47" spans="1:19" ht="42.75" customHeight="1">
      <c r="A47" s="387">
        <v>15</v>
      </c>
      <c r="B47" s="387">
        <v>2</v>
      </c>
      <c r="C47" s="387">
        <v>1</v>
      </c>
      <c r="D47" s="387">
        <v>9</v>
      </c>
      <c r="E47" s="367" t="s">
        <v>3503</v>
      </c>
      <c r="F47" s="367" t="s">
        <v>3154</v>
      </c>
      <c r="G47" s="367" t="s">
        <v>3155</v>
      </c>
      <c r="H47" s="367" t="s">
        <v>483</v>
      </c>
      <c r="I47" s="125" t="s">
        <v>3156</v>
      </c>
      <c r="J47" s="125">
        <v>15</v>
      </c>
      <c r="K47" s="125" t="s">
        <v>61</v>
      </c>
      <c r="L47" s="367" t="s">
        <v>3157</v>
      </c>
      <c r="M47" s="387" t="s">
        <v>491</v>
      </c>
      <c r="N47" s="387" t="s">
        <v>3153</v>
      </c>
      <c r="O47" s="566" t="s">
        <v>491</v>
      </c>
      <c r="P47" s="574">
        <v>109540</v>
      </c>
      <c r="Q47" s="574" t="s">
        <v>491</v>
      </c>
      <c r="R47" s="574">
        <v>97921</v>
      </c>
      <c r="S47" s="367" t="s">
        <v>3158</v>
      </c>
    </row>
    <row r="48" spans="1:19" ht="42.75" customHeight="1">
      <c r="A48" s="402"/>
      <c r="B48" s="402"/>
      <c r="C48" s="402"/>
      <c r="D48" s="402"/>
      <c r="E48" s="368"/>
      <c r="F48" s="368"/>
      <c r="G48" s="368"/>
      <c r="H48" s="369"/>
      <c r="I48" s="125" t="s">
        <v>487</v>
      </c>
      <c r="J48" s="125">
        <v>180</v>
      </c>
      <c r="K48" s="125" t="s">
        <v>67</v>
      </c>
      <c r="L48" s="368"/>
      <c r="M48" s="402"/>
      <c r="N48" s="402"/>
      <c r="O48" s="402"/>
      <c r="P48" s="579"/>
      <c r="Q48" s="579"/>
      <c r="R48" s="579"/>
      <c r="S48" s="368"/>
    </row>
    <row r="49" spans="1:19" ht="42.75" customHeight="1">
      <c r="A49" s="402"/>
      <c r="B49" s="402"/>
      <c r="C49" s="402"/>
      <c r="D49" s="402"/>
      <c r="E49" s="368"/>
      <c r="F49" s="368"/>
      <c r="G49" s="368"/>
      <c r="H49" s="367" t="s">
        <v>488</v>
      </c>
      <c r="I49" s="125" t="s">
        <v>430</v>
      </c>
      <c r="J49" s="125">
        <v>1</v>
      </c>
      <c r="K49" s="125" t="s">
        <v>61</v>
      </c>
      <c r="L49" s="368"/>
      <c r="M49" s="402"/>
      <c r="N49" s="402"/>
      <c r="O49" s="402"/>
      <c r="P49" s="579"/>
      <c r="Q49" s="579"/>
      <c r="R49" s="579"/>
      <c r="S49" s="368"/>
    </row>
    <row r="50" spans="1:19" ht="42.75" customHeight="1">
      <c r="A50" s="388"/>
      <c r="B50" s="388"/>
      <c r="C50" s="388"/>
      <c r="D50" s="388"/>
      <c r="E50" s="369"/>
      <c r="F50" s="369"/>
      <c r="G50" s="369"/>
      <c r="H50" s="369"/>
      <c r="I50" s="125" t="s">
        <v>487</v>
      </c>
      <c r="J50" s="125">
        <v>40</v>
      </c>
      <c r="K50" s="125" t="s">
        <v>67</v>
      </c>
      <c r="L50" s="369"/>
      <c r="M50" s="388"/>
      <c r="N50" s="388"/>
      <c r="O50" s="388"/>
      <c r="P50" s="575"/>
      <c r="Q50" s="575"/>
      <c r="R50" s="575"/>
      <c r="S50" s="369"/>
    </row>
    <row r="51" spans="1:19">
      <c r="A51" s="379">
        <v>16</v>
      </c>
      <c r="B51" s="379">
        <v>6</v>
      </c>
      <c r="C51" s="379">
        <v>1</v>
      </c>
      <c r="D51" s="379">
        <v>9</v>
      </c>
      <c r="E51" s="379" t="s">
        <v>3159</v>
      </c>
      <c r="F51" s="379" t="s">
        <v>3160</v>
      </c>
      <c r="G51" s="379" t="s">
        <v>3504</v>
      </c>
      <c r="H51" s="367" t="s">
        <v>2218</v>
      </c>
      <c r="I51" s="125" t="s">
        <v>438</v>
      </c>
      <c r="J51" s="125">
        <v>2</v>
      </c>
      <c r="K51" s="125" t="s">
        <v>61</v>
      </c>
      <c r="L51" s="576" t="s">
        <v>3161</v>
      </c>
      <c r="M51" s="576" t="s">
        <v>491</v>
      </c>
      <c r="N51" s="576" t="s">
        <v>1469</v>
      </c>
      <c r="O51" s="576" t="s">
        <v>491</v>
      </c>
      <c r="P51" s="582">
        <v>30820</v>
      </c>
      <c r="Q51" s="582" t="s">
        <v>3162</v>
      </c>
      <c r="R51" s="541">
        <v>29750</v>
      </c>
      <c r="S51" s="569" t="s">
        <v>466</v>
      </c>
    </row>
    <row r="52" spans="1:19">
      <c r="A52" s="379"/>
      <c r="B52" s="379"/>
      <c r="C52" s="379"/>
      <c r="D52" s="379"/>
      <c r="E52" s="379"/>
      <c r="F52" s="379"/>
      <c r="G52" s="379"/>
      <c r="H52" s="369"/>
      <c r="I52" s="125" t="s">
        <v>487</v>
      </c>
      <c r="J52" s="125">
        <v>60</v>
      </c>
      <c r="K52" s="125" t="s">
        <v>67</v>
      </c>
      <c r="L52" s="577"/>
      <c r="M52" s="577"/>
      <c r="N52" s="577"/>
      <c r="O52" s="577"/>
      <c r="P52" s="583"/>
      <c r="Q52" s="583"/>
      <c r="R52" s="541"/>
      <c r="S52" s="570"/>
    </row>
    <row r="53" spans="1:19" ht="30">
      <c r="A53" s="379"/>
      <c r="B53" s="379"/>
      <c r="C53" s="379"/>
      <c r="D53" s="379"/>
      <c r="E53" s="379"/>
      <c r="F53" s="379"/>
      <c r="G53" s="379"/>
      <c r="H53" s="367" t="s">
        <v>1264</v>
      </c>
      <c r="I53" s="125" t="s">
        <v>430</v>
      </c>
      <c r="J53" s="125">
        <v>1</v>
      </c>
      <c r="K53" s="125" t="s">
        <v>61</v>
      </c>
      <c r="L53" s="577"/>
      <c r="M53" s="577"/>
      <c r="N53" s="577"/>
      <c r="O53" s="577"/>
      <c r="P53" s="583"/>
      <c r="Q53" s="583"/>
      <c r="R53" s="541"/>
      <c r="S53" s="570"/>
    </row>
    <row r="54" spans="1:19">
      <c r="A54" s="379"/>
      <c r="B54" s="379"/>
      <c r="C54" s="379"/>
      <c r="D54" s="379"/>
      <c r="E54" s="379"/>
      <c r="F54" s="379"/>
      <c r="G54" s="379"/>
      <c r="H54" s="369"/>
      <c r="I54" s="125" t="s">
        <v>487</v>
      </c>
      <c r="J54" s="125">
        <v>50</v>
      </c>
      <c r="K54" s="125" t="s">
        <v>67</v>
      </c>
      <c r="L54" s="577"/>
      <c r="M54" s="577"/>
      <c r="N54" s="577"/>
      <c r="O54" s="577"/>
      <c r="P54" s="583"/>
      <c r="Q54" s="583"/>
      <c r="R54" s="541"/>
      <c r="S54" s="570"/>
    </row>
    <row r="55" spans="1:19">
      <c r="A55" s="379"/>
      <c r="B55" s="379"/>
      <c r="C55" s="379"/>
      <c r="D55" s="379"/>
      <c r="E55" s="379"/>
      <c r="F55" s="379"/>
      <c r="G55" s="379"/>
      <c r="H55" s="125" t="s">
        <v>3163</v>
      </c>
      <c r="I55" s="125" t="s">
        <v>3164</v>
      </c>
      <c r="J55" s="125">
        <v>150</v>
      </c>
      <c r="K55" s="125" t="s">
        <v>61</v>
      </c>
      <c r="L55" s="577"/>
      <c r="M55" s="577"/>
      <c r="N55" s="577"/>
      <c r="O55" s="577"/>
      <c r="P55" s="583"/>
      <c r="Q55" s="583"/>
      <c r="R55" s="541"/>
      <c r="S55" s="570"/>
    </row>
    <row r="56" spans="1:19" ht="60">
      <c r="A56" s="379"/>
      <c r="B56" s="379"/>
      <c r="C56" s="379"/>
      <c r="D56" s="379"/>
      <c r="E56" s="379"/>
      <c r="F56" s="379"/>
      <c r="G56" s="379"/>
      <c r="H56" s="125" t="s">
        <v>468</v>
      </c>
      <c r="I56" s="125" t="s">
        <v>451</v>
      </c>
      <c r="J56" s="125" t="s">
        <v>3165</v>
      </c>
      <c r="K56" s="125" t="s">
        <v>61</v>
      </c>
      <c r="L56" s="577"/>
      <c r="M56" s="577"/>
      <c r="N56" s="577"/>
      <c r="O56" s="577"/>
      <c r="P56" s="583"/>
      <c r="Q56" s="583"/>
      <c r="R56" s="541"/>
      <c r="S56" s="570"/>
    </row>
    <row r="57" spans="1:19" ht="30">
      <c r="A57" s="379"/>
      <c r="B57" s="379"/>
      <c r="C57" s="379"/>
      <c r="D57" s="379"/>
      <c r="E57" s="379"/>
      <c r="F57" s="379"/>
      <c r="G57" s="379"/>
      <c r="H57" s="125" t="s">
        <v>454</v>
      </c>
      <c r="I57" s="125" t="s">
        <v>3166</v>
      </c>
      <c r="J57" s="125">
        <v>1</v>
      </c>
      <c r="K57" s="125" t="s">
        <v>61</v>
      </c>
      <c r="L57" s="577"/>
      <c r="M57" s="577"/>
      <c r="N57" s="577"/>
      <c r="O57" s="577"/>
      <c r="P57" s="583"/>
      <c r="Q57" s="583"/>
      <c r="R57" s="541"/>
      <c r="S57" s="570"/>
    </row>
    <row r="58" spans="1:19">
      <c r="A58" s="379"/>
      <c r="B58" s="379"/>
      <c r="C58" s="379"/>
      <c r="D58" s="379"/>
      <c r="E58" s="379"/>
      <c r="F58" s="379"/>
      <c r="G58" s="379"/>
      <c r="H58" s="367" t="s">
        <v>469</v>
      </c>
      <c r="I58" s="125" t="s">
        <v>470</v>
      </c>
      <c r="J58" s="125">
        <v>3</v>
      </c>
      <c r="K58" s="125" t="s">
        <v>61</v>
      </c>
      <c r="L58" s="577"/>
      <c r="M58" s="577"/>
      <c r="N58" s="577"/>
      <c r="O58" s="577"/>
      <c r="P58" s="583"/>
      <c r="Q58" s="583"/>
      <c r="R58" s="541"/>
      <c r="S58" s="570"/>
    </row>
    <row r="59" spans="1:19">
      <c r="A59" s="379"/>
      <c r="B59" s="379"/>
      <c r="C59" s="379"/>
      <c r="D59" s="379"/>
      <c r="E59" s="379"/>
      <c r="F59" s="379"/>
      <c r="G59" s="379"/>
      <c r="H59" s="369"/>
      <c r="I59" s="125" t="s">
        <v>3167</v>
      </c>
      <c r="J59" s="125">
        <v>60</v>
      </c>
      <c r="K59" s="125" t="s">
        <v>67</v>
      </c>
      <c r="L59" s="578"/>
      <c r="M59" s="578"/>
      <c r="N59" s="578"/>
      <c r="O59" s="578"/>
      <c r="P59" s="584"/>
      <c r="Q59" s="584"/>
      <c r="R59" s="541"/>
      <c r="S59" s="571"/>
    </row>
    <row r="61" spans="1:19" ht="15.75">
      <c r="G61" s="57"/>
      <c r="O61" s="383"/>
      <c r="P61" s="386" t="s">
        <v>191</v>
      </c>
      <c r="Q61" s="386"/>
      <c r="R61" s="386"/>
    </row>
    <row r="62" spans="1:19">
      <c r="G62" s="58"/>
      <c r="O62" s="384"/>
      <c r="P62" s="386" t="s">
        <v>123</v>
      </c>
      <c r="Q62" s="386" t="s">
        <v>1</v>
      </c>
      <c r="R62" s="386"/>
    </row>
    <row r="63" spans="1:19">
      <c r="G63" s="58"/>
      <c r="O63" s="385"/>
      <c r="P63" s="386"/>
      <c r="Q63" s="23">
        <v>2022</v>
      </c>
      <c r="R63" s="23">
        <v>2023</v>
      </c>
    </row>
    <row r="64" spans="1:19" ht="15.75">
      <c r="O64" s="162" t="s">
        <v>3462</v>
      </c>
      <c r="P64" s="4">
        <v>16</v>
      </c>
      <c r="Q64" s="271">
        <f>Q29+Q25+Q17+Q15+Q14+Q11+Q9+Q7+Q6</f>
        <v>469395.62</v>
      </c>
      <c r="R64" s="163">
        <f>R51+R47+R45+R43+R37+R35+R34</f>
        <v>838871</v>
      </c>
    </row>
  </sheetData>
  <mergeCells count="236">
    <mergeCell ref="B17:B24"/>
    <mergeCell ref="A25:A28"/>
    <mergeCell ref="B25:B28"/>
    <mergeCell ref="C25:C28"/>
    <mergeCell ref="D25:D28"/>
    <mergeCell ref="E25:E28"/>
    <mergeCell ref="F25:F28"/>
    <mergeCell ref="G25:G28"/>
    <mergeCell ref="L25:L28"/>
    <mergeCell ref="M25:M28"/>
    <mergeCell ref="C17:C24"/>
    <mergeCell ref="D17:D24"/>
    <mergeCell ref="H19:H20"/>
    <mergeCell ref="H22:H23"/>
    <mergeCell ref="S47:S50"/>
    <mergeCell ref="E17:E24"/>
    <mergeCell ref="F17:F24"/>
    <mergeCell ref="G17:G24"/>
    <mergeCell ref="G9:G10"/>
    <mergeCell ref="H9:H10"/>
    <mergeCell ref="L9:L10"/>
    <mergeCell ref="Q11:Q13"/>
    <mergeCell ref="R11:R13"/>
    <mergeCell ref="S11:S13"/>
    <mergeCell ref="L11:L13"/>
    <mergeCell ref="M11:M13"/>
    <mergeCell ref="N11:N13"/>
    <mergeCell ref="O11:O13"/>
    <mergeCell ref="P11:P13"/>
    <mergeCell ref="S25:S28"/>
    <mergeCell ref="H26:H27"/>
    <mergeCell ref="G15:G16"/>
    <mergeCell ref="H15:H16"/>
    <mergeCell ref="L15:L16"/>
    <mergeCell ref="S17:S24"/>
    <mergeCell ref="Q15:Q16"/>
    <mergeCell ref="R15:R16"/>
    <mergeCell ref="M51:M59"/>
    <mergeCell ref="N51:N59"/>
    <mergeCell ref="O51:O59"/>
    <mergeCell ref="P51:P59"/>
    <mergeCell ref="Q51:Q59"/>
    <mergeCell ref="R51:R59"/>
    <mergeCell ref="S51:S59"/>
    <mergeCell ref="O47:O50"/>
    <mergeCell ref="N25:N28"/>
    <mergeCell ref="O25:O28"/>
    <mergeCell ref="P25:P28"/>
    <mergeCell ref="Q25:Q28"/>
    <mergeCell ref="R25:R28"/>
    <mergeCell ref="M17:M24"/>
    <mergeCell ref="N17:N24"/>
    <mergeCell ref="O17:O24"/>
    <mergeCell ref="P17:P24"/>
    <mergeCell ref="Q17:Q24"/>
    <mergeCell ref="R17:R24"/>
    <mergeCell ref="H53:H54"/>
    <mergeCell ref="H58:H59"/>
    <mergeCell ref="A51:A59"/>
    <mergeCell ref="B51:B59"/>
    <mergeCell ref="C51:C59"/>
    <mergeCell ref="D51:D59"/>
    <mergeCell ref="E51:E59"/>
    <mergeCell ref="F51:F59"/>
    <mergeCell ref="G51:G59"/>
    <mergeCell ref="H51:H52"/>
    <mergeCell ref="L51:L59"/>
    <mergeCell ref="P47:P50"/>
    <mergeCell ref="Q47:Q50"/>
    <mergeCell ref="R47:R50"/>
    <mergeCell ref="G47:G50"/>
    <mergeCell ref="H47:H48"/>
    <mergeCell ref="L47:L50"/>
    <mergeCell ref="H49:H50"/>
    <mergeCell ref="A45:A46"/>
    <mergeCell ref="B45:B46"/>
    <mergeCell ref="C45:C46"/>
    <mergeCell ref="D45:D46"/>
    <mergeCell ref="E45:E46"/>
    <mergeCell ref="F45:F46"/>
    <mergeCell ref="G45:G46"/>
    <mergeCell ref="H45:H46"/>
    <mergeCell ref="A47:A50"/>
    <mergeCell ref="B47:B50"/>
    <mergeCell ref="C47:C50"/>
    <mergeCell ref="D47:D50"/>
    <mergeCell ref="E47:E50"/>
    <mergeCell ref="F47:F50"/>
    <mergeCell ref="M47:M50"/>
    <mergeCell ref="N47:N50"/>
    <mergeCell ref="L45:L46"/>
    <mergeCell ref="M45:M46"/>
    <mergeCell ref="N45:N46"/>
    <mergeCell ref="O45:O46"/>
    <mergeCell ref="P45:P46"/>
    <mergeCell ref="Q45:Q46"/>
    <mergeCell ref="R45:R46"/>
    <mergeCell ref="S45:S46"/>
    <mergeCell ref="M43:M44"/>
    <mergeCell ref="N43:N44"/>
    <mergeCell ref="O43:O44"/>
    <mergeCell ref="P43:P44"/>
    <mergeCell ref="Q43:Q44"/>
    <mergeCell ref="R43:R44"/>
    <mergeCell ref="B37:B42"/>
    <mergeCell ref="C37:C42"/>
    <mergeCell ref="D37:D42"/>
    <mergeCell ref="E37:E42"/>
    <mergeCell ref="F37:F42"/>
    <mergeCell ref="G37:G42"/>
    <mergeCell ref="H37:H38"/>
    <mergeCell ref="L37:L42"/>
    <mergeCell ref="L43:L44"/>
    <mergeCell ref="A43:A44"/>
    <mergeCell ref="B43:B44"/>
    <mergeCell ref="C43:C44"/>
    <mergeCell ref="D43:D44"/>
    <mergeCell ref="E43:E44"/>
    <mergeCell ref="F43:F44"/>
    <mergeCell ref="G43:G44"/>
    <mergeCell ref="S43:S44"/>
    <mergeCell ref="S35:S36"/>
    <mergeCell ref="M37:M42"/>
    <mergeCell ref="N37:N42"/>
    <mergeCell ref="O37:O42"/>
    <mergeCell ref="P37:P42"/>
    <mergeCell ref="Q37:Q42"/>
    <mergeCell ref="R37:R42"/>
    <mergeCell ref="S37:S42"/>
    <mergeCell ref="A35:A36"/>
    <mergeCell ref="B35:B36"/>
    <mergeCell ref="C35:C36"/>
    <mergeCell ref="D35:D36"/>
    <mergeCell ref="E35:E36"/>
    <mergeCell ref="F35:F36"/>
    <mergeCell ref="P35:P36"/>
    <mergeCell ref="A37:A42"/>
    <mergeCell ref="B15:B16"/>
    <mergeCell ref="C15:C16"/>
    <mergeCell ref="D15:D16"/>
    <mergeCell ref="E15:E16"/>
    <mergeCell ref="F15:F16"/>
    <mergeCell ref="S7:S8"/>
    <mergeCell ref="M7:M8"/>
    <mergeCell ref="N7:N8"/>
    <mergeCell ref="O7:O8"/>
    <mergeCell ref="P7:P8"/>
    <mergeCell ref="Q7:Q8"/>
    <mergeCell ref="R7:R8"/>
    <mergeCell ref="G7:G8"/>
    <mergeCell ref="M9:M10"/>
    <mergeCell ref="O9:O10"/>
    <mergeCell ref="Q9:Q10"/>
    <mergeCell ref="S9:S10"/>
    <mergeCell ref="H7:H8"/>
    <mergeCell ref="L7:L8"/>
    <mergeCell ref="S15:S16"/>
    <mergeCell ref="N9:N10"/>
    <mergeCell ref="P9:P10"/>
    <mergeCell ref="R9:R10"/>
    <mergeCell ref="A1:S1"/>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9:A10"/>
    <mergeCell ref="B9:B10"/>
    <mergeCell ref="C9:C10"/>
    <mergeCell ref="D9:D10"/>
    <mergeCell ref="E9:E10"/>
    <mergeCell ref="F9:F10"/>
    <mergeCell ref="A7:A8"/>
    <mergeCell ref="B7:B8"/>
    <mergeCell ref="C7:C8"/>
    <mergeCell ref="D7:D8"/>
    <mergeCell ref="E7:E8"/>
    <mergeCell ref="F7:F8"/>
    <mergeCell ref="L35:L36"/>
    <mergeCell ref="M35:M36"/>
    <mergeCell ref="N35:N36"/>
    <mergeCell ref="O35:O36"/>
    <mergeCell ref="H43:H44"/>
    <mergeCell ref="A11:A13"/>
    <mergeCell ref="S29:S33"/>
    <mergeCell ref="H31:H32"/>
    <mergeCell ref="A29:A33"/>
    <mergeCell ref="B11:B13"/>
    <mergeCell ref="C11:C13"/>
    <mergeCell ref="D11:D13"/>
    <mergeCell ref="E11:E13"/>
    <mergeCell ref="F11:F13"/>
    <mergeCell ref="G11:G13"/>
    <mergeCell ref="H11:H12"/>
    <mergeCell ref="A17:A24"/>
    <mergeCell ref="M15:M16"/>
    <mergeCell ref="N15:N16"/>
    <mergeCell ref="O15:O16"/>
    <mergeCell ref="P15:P16"/>
    <mergeCell ref="L17:L24"/>
    <mergeCell ref="H17:H18"/>
    <mergeCell ref="A15:A16"/>
    <mergeCell ref="C29:C33"/>
    <mergeCell ref="D29:D33"/>
    <mergeCell ref="E29:E33"/>
    <mergeCell ref="F29:F33"/>
    <mergeCell ref="B29:B33"/>
    <mergeCell ref="G29:G33"/>
    <mergeCell ref="H29:H30"/>
    <mergeCell ref="R29:R33"/>
    <mergeCell ref="O61:O63"/>
    <mergeCell ref="P61:R61"/>
    <mergeCell ref="P62:P63"/>
    <mergeCell ref="Q62:R62"/>
    <mergeCell ref="L29:L33"/>
    <mergeCell ref="M29:M33"/>
    <mergeCell ref="N29:N33"/>
    <mergeCell ref="O29:O33"/>
    <mergeCell ref="P29:P33"/>
    <mergeCell ref="Q29:Q33"/>
    <mergeCell ref="Q35:Q36"/>
    <mergeCell ref="R35:R36"/>
    <mergeCell ref="H39:H40"/>
    <mergeCell ref="H41:H42"/>
    <mergeCell ref="G35:G36"/>
    <mergeCell ref="H35:H36"/>
  </mergeCells>
  <pageMargins left="0.7" right="0.7" top="0.75" bottom="0.75" header="0.3" footer="0.3"/>
  <pageSetup paperSize="8"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09"/>
  <sheetViews>
    <sheetView zoomScale="50" zoomScaleNormal="50" workbookViewId="0">
      <selection activeCell="F10" sqref="F10:F15"/>
    </sheetView>
  </sheetViews>
  <sheetFormatPr defaultColWidth="9.140625" defaultRowHeight="15"/>
  <cols>
    <col min="1" max="1" width="8.42578125" style="10" customWidth="1"/>
    <col min="2" max="4" width="9.140625" customWidth="1"/>
    <col min="5" max="5" width="34.42578125" customWidth="1"/>
    <col min="6" max="6" width="54.42578125" customWidth="1"/>
    <col min="7" max="7" width="63.7109375" customWidth="1"/>
    <col min="8" max="8" width="14.42578125" customWidth="1"/>
    <col min="9" max="10" width="19" customWidth="1"/>
    <col min="11" max="11" width="16.85546875" customWidth="1"/>
    <col min="12" max="12" width="25.140625" customWidth="1"/>
    <col min="13" max="13" width="9.140625" customWidth="1"/>
    <col min="15" max="15" width="16.28515625" customWidth="1"/>
    <col min="16" max="16" width="15.85546875" customWidth="1"/>
    <col min="17" max="17" width="14" bestFit="1" customWidth="1"/>
    <col min="18" max="18" width="16.5703125" customWidth="1"/>
    <col min="19" max="19" width="18.28515625" customWidth="1"/>
  </cols>
  <sheetData>
    <row r="1" spans="1:19" ht="18.75">
      <c r="A1" s="44" t="s">
        <v>3596</v>
      </c>
      <c r="E1" s="13"/>
      <c r="F1" s="13"/>
      <c r="L1" s="10"/>
      <c r="O1" s="6"/>
      <c r="P1" s="11"/>
      <c r="Q1" s="6"/>
      <c r="R1" s="6"/>
    </row>
    <row r="2" spans="1:19">
      <c r="A2" s="12"/>
      <c r="E2" s="13"/>
      <c r="F2" s="13"/>
      <c r="L2" s="410"/>
      <c r="M2" s="410"/>
      <c r="N2" s="410"/>
      <c r="O2" s="410"/>
      <c r="P2" s="410"/>
      <c r="Q2" s="410"/>
      <c r="R2" s="410"/>
      <c r="S2" s="410"/>
    </row>
    <row r="3" spans="1:19" ht="45.75" customHeight="1">
      <c r="A3" s="411" t="s">
        <v>20</v>
      </c>
      <c r="B3" s="413" t="s">
        <v>21</v>
      </c>
      <c r="C3" s="413" t="s">
        <v>22</v>
      </c>
      <c r="D3" s="413" t="s">
        <v>23</v>
      </c>
      <c r="E3" s="415" t="s">
        <v>24</v>
      </c>
      <c r="F3" s="415" t="s">
        <v>25</v>
      </c>
      <c r="G3" s="411" t="s">
        <v>26</v>
      </c>
      <c r="H3" s="413" t="s">
        <v>27</v>
      </c>
      <c r="I3" s="417" t="s">
        <v>28</v>
      </c>
      <c r="J3" s="417"/>
      <c r="K3" s="417"/>
      <c r="L3" s="411" t="s">
        <v>29</v>
      </c>
      <c r="M3" s="418" t="s">
        <v>30</v>
      </c>
      <c r="N3" s="419"/>
      <c r="O3" s="420" t="s">
        <v>31</v>
      </c>
      <c r="P3" s="420"/>
      <c r="Q3" s="420" t="s">
        <v>32</v>
      </c>
      <c r="R3" s="420"/>
      <c r="S3" s="411" t="s">
        <v>33</v>
      </c>
    </row>
    <row r="4" spans="1:19">
      <c r="A4" s="412"/>
      <c r="B4" s="414"/>
      <c r="C4" s="414"/>
      <c r="D4" s="414"/>
      <c r="E4" s="416"/>
      <c r="F4" s="416"/>
      <c r="G4" s="412"/>
      <c r="H4" s="414"/>
      <c r="I4" s="14" t="s">
        <v>34</v>
      </c>
      <c r="J4" s="14" t="s">
        <v>35</v>
      </c>
      <c r="K4" s="14" t="s">
        <v>36</v>
      </c>
      <c r="L4" s="412"/>
      <c r="M4" s="15">
        <v>2022</v>
      </c>
      <c r="N4" s="15">
        <v>2023</v>
      </c>
      <c r="O4" s="16">
        <v>2022</v>
      </c>
      <c r="P4" s="16">
        <v>2023</v>
      </c>
      <c r="Q4" s="16">
        <v>2022</v>
      </c>
      <c r="R4" s="16">
        <v>2023</v>
      </c>
      <c r="S4" s="412"/>
    </row>
    <row r="5" spans="1:19">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65" customFormat="1" ht="111.75" customHeight="1">
      <c r="A6" s="380" t="s">
        <v>492</v>
      </c>
      <c r="B6" s="367">
        <v>6</v>
      </c>
      <c r="C6" s="367">
        <v>5</v>
      </c>
      <c r="D6" s="367">
        <v>4</v>
      </c>
      <c r="E6" s="367" t="s">
        <v>493</v>
      </c>
      <c r="F6" s="367" t="s">
        <v>494</v>
      </c>
      <c r="G6" s="367" t="s">
        <v>495</v>
      </c>
      <c r="H6" s="367" t="s">
        <v>324</v>
      </c>
      <c r="I6" s="125" t="s">
        <v>496</v>
      </c>
      <c r="J6" s="125">
        <v>1</v>
      </c>
      <c r="K6" s="125" t="s">
        <v>61</v>
      </c>
      <c r="L6" s="367" t="s">
        <v>497</v>
      </c>
      <c r="M6" s="367" t="s">
        <v>346</v>
      </c>
      <c r="N6" s="367"/>
      <c r="O6" s="373">
        <v>46088.33</v>
      </c>
      <c r="P6" s="373"/>
      <c r="Q6" s="373">
        <v>40853.33</v>
      </c>
      <c r="R6" s="373"/>
      <c r="S6" s="367" t="s">
        <v>498</v>
      </c>
    </row>
    <row r="7" spans="1:19" s="65" customFormat="1" ht="111.75" customHeight="1">
      <c r="A7" s="382"/>
      <c r="B7" s="369"/>
      <c r="C7" s="369"/>
      <c r="D7" s="369"/>
      <c r="E7" s="369"/>
      <c r="F7" s="369"/>
      <c r="G7" s="369"/>
      <c r="H7" s="369"/>
      <c r="I7" s="125" t="s">
        <v>499</v>
      </c>
      <c r="J7" s="125">
        <v>35</v>
      </c>
      <c r="K7" s="125" t="s">
        <v>67</v>
      </c>
      <c r="L7" s="369"/>
      <c r="M7" s="369"/>
      <c r="N7" s="369"/>
      <c r="O7" s="375"/>
      <c r="P7" s="375"/>
      <c r="Q7" s="375"/>
      <c r="R7" s="375"/>
      <c r="S7" s="369"/>
    </row>
    <row r="8" spans="1:19" s="47" customFormat="1" ht="30" customHeight="1">
      <c r="A8" s="380" t="s">
        <v>500</v>
      </c>
      <c r="B8" s="367">
        <v>6</v>
      </c>
      <c r="C8" s="367">
        <v>5</v>
      </c>
      <c r="D8" s="367">
        <v>4</v>
      </c>
      <c r="E8" s="367" t="s">
        <v>501</v>
      </c>
      <c r="F8" s="367" t="s">
        <v>502</v>
      </c>
      <c r="G8" s="367" t="s">
        <v>503</v>
      </c>
      <c r="H8" s="367" t="s">
        <v>117</v>
      </c>
      <c r="I8" s="125" t="s">
        <v>118</v>
      </c>
      <c r="J8" s="125">
        <v>1</v>
      </c>
      <c r="K8" s="125" t="s">
        <v>61</v>
      </c>
      <c r="L8" s="367" t="s">
        <v>504</v>
      </c>
      <c r="M8" s="367" t="s">
        <v>346</v>
      </c>
      <c r="N8" s="367"/>
      <c r="O8" s="373">
        <v>34429.46</v>
      </c>
      <c r="P8" s="373"/>
      <c r="Q8" s="373">
        <v>33150</v>
      </c>
      <c r="R8" s="367"/>
      <c r="S8" s="367" t="s">
        <v>505</v>
      </c>
    </row>
    <row r="9" spans="1:19" s="47" customFormat="1" ht="30">
      <c r="A9" s="382"/>
      <c r="B9" s="369"/>
      <c r="C9" s="369"/>
      <c r="D9" s="369"/>
      <c r="E9" s="369"/>
      <c r="F9" s="369"/>
      <c r="G9" s="369"/>
      <c r="H9" s="369"/>
      <c r="I9" s="125" t="s">
        <v>198</v>
      </c>
      <c r="J9" s="125">
        <v>26</v>
      </c>
      <c r="K9" s="125" t="s">
        <v>67</v>
      </c>
      <c r="L9" s="369"/>
      <c r="M9" s="369"/>
      <c r="N9" s="369"/>
      <c r="O9" s="375"/>
      <c r="P9" s="375"/>
      <c r="Q9" s="375"/>
      <c r="R9" s="369"/>
      <c r="S9" s="369"/>
    </row>
    <row r="10" spans="1:19" s="66" customFormat="1" ht="50.25" customHeight="1">
      <c r="A10" s="380" t="s">
        <v>506</v>
      </c>
      <c r="B10" s="367">
        <v>6</v>
      </c>
      <c r="C10" s="367">
        <v>5</v>
      </c>
      <c r="D10" s="367">
        <v>4</v>
      </c>
      <c r="E10" s="367" t="s">
        <v>507</v>
      </c>
      <c r="F10" s="367" t="s">
        <v>508</v>
      </c>
      <c r="G10" s="367" t="s">
        <v>509</v>
      </c>
      <c r="H10" s="367" t="s">
        <v>324</v>
      </c>
      <c r="I10" s="125" t="s">
        <v>496</v>
      </c>
      <c r="J10" s="71">
        <v>1</v>
      </c>
      <c r="K10" s="71" t="s">
        <v>61</v>
      </c>
      <c r="L10" s="367" t="s">
        <v>510</v>
      </c>
      <c r="M10" s="367" t="s">
        <v>346</v>
      </c>
      <c r="N10" s="373"/>
      <c r="O10" s="373">
        <v>147722.49</v>
      </c>
      <c r="P10" s="373"/>
      <c r="Q10" s="373">
        <v>145000</v>
      </c>
      <c r="R10" s="367"/>
      <c r="S10" s="367" t="s">
        <v>511</v>
      </c>
    </row>
    <row r="11" spans="1:19" s="66" customFormat="1" ht="74.25" customHeight="1">
      <c r="A11" s="381"/>
      <c r="B11" s="368"/>
      <c r="C11" s="368"/>
      <c r="D11" s="368"/>
      <c r="E11" s="368"/>
      <c r="F11" s="368"/>
      <c r="G11" s="368"/>
      <c r="H11" s="369"/>
      <c r="I11" s="125" t="s">
        <v>499</v>
      </c>
      <c r="J11" s="71">
        <v>33</v>
      </c>
      <c r="K11" s="71" t="s">
        <v>67</v>
      </c>
      <c r="L11" s="368"/>
      <c r="M11" s="368"/>
      <c r="N11" s="374"/>
      <c r="O11" s="374"/>
      <c r="P11" s="374"/>
      <c r="Q11" s="374"/>
      <c r="R11" s="368"/>
      <c r="S11" s="368"/>
    </row>
    <row r="12" spans="1:19" s="66" customFormat="1" ht="74.25" customHeight="1">
      <c r="A12" s="381"/>
      <c r="B12" s="368"/>
      <c r="C12" s="368"/>
      <c r="D12" s="368"/>
      <c r="E12" s="368"/>
      <c r="F12" s="368"/>
      <c r="G12" s="368"/>
      <c r="H12" s="367" t="s">
        <v>117</v>
      </c>
      <c r="I12" s="125" t="s">
        <v>118</v>
      </c>
      <c r="J12" s="71">
        <v>6</v>
      </c>
      <c r="K12" s="71" t="s">
        <v>61</v>
      </c>
      <c r="L12" s="368"/>
      <c r="M12" s="368"/>
      <c r="N12" s="374"/>
      <c r="O12" s="374"/>
      <c r="P12" s="374"/>
      <c r="Q12" s="374"/>
      <c r="R12" s="368"/>
      <c r="S12" s="368"/>
    </row>
    <row r="13" spans="1:19" s="66" customFormat="1" ht="50.25" customHeight="1">
      <c r="A13" s="381"/>
      <c r="B13" s="368"/>
      <c r="C13" s="368"/>
      <c r="D13" s="368"/>
      <c r="E13" s="368"/>
      <c r="F13" s="368"/>
      <c r="G13" s="368"/>
      <c r="H13" s="369"/>
      <c r="I13" s="125" t="s">
        <v>198</v>
      </c>
      <c r="J13" s="71">
        <v>225</v>
      </c>
      <c r="K13" s="71" t="s">
        <v>67</v>
      </c>
      <c r="L13" s="368"/>
      <c r="M13" s="368"/>
      <c r="N13" s="374"/>
      <c r="O13" s="374"/>
      <c r="P13" s="374"/>
      <c r="Q13" s="374"/>
      <c r="R13" s="368"/>
      <c r="S13" s="368"/>
    </row>
    <row r="14" spans="1:19" s="47" customFormat="1">
      <c r="A14" s="381"/>
      <c r="B14" s="368"/>
      <c r="C14" s="368"/>
      <c r="D14" s="368"/>
      <c r="E14" s="368"/>
      <c r="F14" s="368"/>
      <c r="G14" s="368"/>
      <c r="H14" s="367" t="s">
        <v>117</v>
      </c>
      <c r="I14" s="125" t="s">
        <v>118</v>
      </c>
      <c r="J14" s="71">
        <v>1</v>
      </c>
      <c r="K14" s="71" t="s">
        <v>61</v>
      </c>
      <c r="L14" s="368"/>
      <c r="M14" s="368"/>
      <c r="N14" s="374"/>
      <c r="O14" s="374"/>
      <c r="P14" s="374"/>
      <c r="Q14" s="374"/>
      <c r="R14" s="368"/>
      <c r="S14" s="368"/>
    </row>
    <row r="15" spans="1:19" s="66" customFormat="1" ht="30">
      <c r="A15" s="382"/>
      <c r="B15" s="369"/>
      <c r="C15" s="369"/>
      <c r="D15" s="369"/>
      <c r="E15" s="369"/>
      <c r="F15" s="369"/>
      <c r="G15" s="369"/>
      <c r="H15" s="369"/>
      <c r="I15" s="125" t="s">
        <v>198</v>
      </c>
      <c r="J15" s="71">
        <v>62</v>
      </c>
      <c r="K15" s="71" t="s">
        <v>67</v>
      </c>
      <c r="L15" s="369"/>
      <c r="M15" s="369"/>
      <c r="N15" s="375"/>
      <c r="O15" s="375"/>
      <c r="P15" s="375"/>
      <c r="Q15" s="375"/>
      <c r="R15" s="369"/>
      <c r="S15" s="369"/>
    </row>
    <row r="16" spans="1:19" s="66" customFormat="1" ht="68.25" customHeight="1">
      <c r="A16" s="604" t="s">
        <v>512</v>
      </c>
      <c r="B16" s="367">
        <v>6</v>
      </c>
      <c r="C16" s="367">
        <v>1</v>
      </c>
      <c r="D16" s="367">
        <v>6</v>
      </c>
      <c r="E16" s="367" t="s">
        <v>513</v>
      </c>
      <c r="F16" s="367" t="s">
        <v>514</v>
      </c>
      <c r="G16" s="367" t="s">
        <v>515</v>
      </c>
      <c r="H16" s="367" t="s">
        <v>141</v>
      </c>
      <c r="I16" s="125" t="s">
        <v>223</v>
      </c>
      <c r="J16" s="71">
        <v>1</v>
      </c>
      <c r="K16" s="71" t="s">
        <v>61</v>
      </c>
      <c r="L16" s="367" t="s">
        <v>516</v>
      </c>
      <c r="M16" s="367" t="s">
        <v>346</v>
      </c>
      <c r="N16" s="367"/>
      <c r="O16" s="373">
        <v>23646.99</v>
      </c>
      <c r="P16" s="373"/>
      <c r="Q16" s="373">
        <v>20564.689999999999</v>
      </c>
      <c r="R16" s="367"/>
      <c r="S16" s="367" t="s">
        <v>517</v>
      </c>
    </row>
    <row r="17" spans="1:19" s="66" customFormat="1" ht="60" customHeight="1">
      <c r="A17" s="605"/>
      <c r="B17" s="369"/>
      <c r="C17" s="369"/>
      <c r="D17" s="369"/>
      <c r="E17" s="369"/>
      <c r="F17" s="369"/>
      <c r="G17" s="369"/>
      <c r="H17" s="369"/>
      <c r="I17" s="125" t="s">
        <v>518</v>
      </c>
      <c r="J17" s="71">
        <v>62</v>
      </c>
      <c r="K17" s="71" t="s">
        <v>67</v>
      </c>
      <c r="L17" s="369"/>
      <c r="M17" s="369"/>
      <c r="N17" s="369"/>
      <c r="O17" s="375"/>
      <c r="P17" s="375"/>
      <c r="Q17" s="375"/>
      <c r="R17" s="369"/>
      <c r="S17" s="369"/>
    </row>
    <row r="18" spans="1:19" s="66" customFormat="1" ht="54" customHeight="1">
      <c r="A18" s="380" t="s">
        <v>519</v>
      </c>
      <c r="B18" s="367">
        <v>6</v>
      </c>
      <c r="C18" s="367">
        <v>1</v>
      </c>
      <c r="D18" s="367">
        <v>6</v>
      </c>
      <c r="E18" s="367" t="s">
        <v>520</v>
      </c>
      <c r="F18" s="367" t="s">
        <v>521</v>
      </c>
      <c r="G18" s="367" t="s">
        <v>522</v>
      </c>
      <c r="H18" s="367" t="s">
        <v>141</v>
      </c>
      <c r="I18" s="125" t="s">
        <v>223</v>
      </c>
      <c r="J18" s="71">
        <v>1</v>
      </c>
      <c r="K18" s="71" t="s">
        <v>61</v>
      </c>
      <c r="L18" s="367" t="s">
        <v>523</v>
      </c>
      <c r="M18" s="367" t="s">
        <v>346</v>
      </c>
      <c r="N18" s="367"/>
      <c r="O18" s="373">
        <v>20937.47</v>
      </c>
      <c r="P18" s="373"/>
      <c r="Q18" s="373">
        <v>18139.689999999999</v>
      </c>
      <c r="R18" s="367"/>
      <c r="S18" s="367" t="s">
        <v>517</v>
      </c>
    </row>
    <row r="19" spans="1:19" s="47" customFormat="1" ht="37.5" customHeight="1">
      <c r="A19" s="382"/>
      <c r="B19" s="369"/>
      <c r="C19" s="369"/>
      <c r="D19" s="369"/>
      <c r="E19" s="369"/>
      <c r="F19" s="369"/>
      <c r="G19" s="369"/>
      <c r="H19" s="369"/>
      <c r="I19" s="125" t="s">
        <v>518</v>
      </c>
      <c r="J19" s="71">
        <v>164</v>
      </c>
      <c r="K19" s="71" t="s">
        <v>67</v>
      </c>
      <c r="L19" s="369"/>
      <c r="M19" s="369"/>
      <c r="N19" s="369"/>
      <c r="O19" s="375"/>
      <c r="P19" s="375"/>
      <c r="Q19" s="375"/>
      <c r="R19" s="369"/>
      <c r="S19" s="369"/>
    </row>
    <row r="20" spans="1:19" s="47" customFormat="1" ht="60" customHeight="1">
      <c r="A20" s="604" t="s">
        <v>524</v>
      </c>
      <c r="B20" s="367">
        <v>1</v>
      </c>
      <c r="C20" s="367">
        <v>1</v>
      </c>
      <c r="D20" s="367">
        <v>6</v>
      </c>
      <c r="E20" s="367" t="s">
        <v>525</v>
      </c>
      <c r="F20" s="367" t="s">
        <v>526</v>
      </c>
      <c r="G20" s="600" t="s">
        <v>527</v>
      </c>
      <c r="H20" s="367" t="s">
        <v>324</v>
      </c>
      <c r="I20" s="125" t="s">
        <v>496</v>
      </c>
      <c r="J20" s="71">
        <v>1</v>
      </c>
      <c r="K20" s="71" t="s">
        <v>61</v>
      </c>
      <c r="L20" s="379" t="s">
        <v>528</v>
      </c>
      <c r="M20" s="398" t="s">
        <v>346</v>
      </c>
      <c r="N20" s="367"/>
      <c r="O20" s="599">
        <v>57293.17</v>
      </c>
      <c r="P20" s="599"/>
      <c r="Q20" s="599">
        <v>48907.199999999997</v>
      </c>
      <c r="R20" s="367"/>
      <c r="S20" s="367" t="s">
        <v>529</v>
      </c>
    </row>
    <row r="21" spans="1:19" s="47" customFormat="1" ht="58.5" customHeight="1">
      <c r="A21" s="378"/>
      <c r="B21" s="369"/>
      <c r="C21" s="369"/>
      <c r="D21" s="369"/>
      <c r="E21" s="369"/>
      <c r="F21" s="369"/>
      <c r="G21" s="379"/>
      <c r="H21" s="369"/>
      <c r="I21" s="125" t="s">
        <v>499</v>
      </c>
      <c r="J21" s="71">
        <v>38</v>
      </c>
      <c r="K21" s="71" t="s">
        <v>67</v>
      </c>
      <c r="L21" s="379"/>
      <c r="M21" s="398"/>
      <c r="N21" s="369"/>
      <c r="O21" s="398"/>
      <c r="P21" s="398"/>
      <c r="Q21" s="398"/>
      <c r="R21" s="369"/>
      <c r="S21" s="369"/>
    </row>
    <row r="22" spans="1:19" s="47" customFormat="1" ht="43.5" customHeight="1">
      <c r="A22" s="380" t="s">
        <v>530</v>
      </c>
      <c r="B22" s="367">
        <v>2</v>
      </c>
      <c r="C22" s="367">
        <v>1</v>
      </c>
      <c r="D22" s="367">
        <v>6</v>
      </c>
      <c r="E22" s="379" t="s">
        <v>531</v>
      </c>
      <c r="F22" s="379" t="s">
        <v>532</v>
      </c>
      <c r="G22" s="367" t="s">
        <v>533</v>
      </c>
      <c r="H22" s="367" t="s">
        <v>324</v>
      </c>
      <c r="I22" s="125" t="s">
        <v>496</v>
      </c>
      <c r="J22" s="154" t="s">
        <v>534</v>
      </c>
      <c r="K22" s="154" t="s">
        <v>61</v>
      </c>
      <c r="L22" s="379" t="s">
        <v>535</v>
      </c>
      <c r="M22" s="398" t="s">
        <v>346</v>
      </c>
      <c r="N22" s="367"/>
      <c r="O22" s="599">
        <v>68301.490000000005</v>
      </c>
      <c r="P22" s="599"/>
      <c r="Q22" s="599">
        <v>58719.76</v>
      </c>
      <c r="R22" s="367"/>
      <c r="S22" s="367" t="s">
        <v>529</v>
      </c>
    </row>
    <row r="23" spans="1:19" s="47" customFormat="1" ht="38.25" customHeight="1">
      <c r="A23" s="382"/>
      <c r="B23" s="369"/>
      <c r="C23" s="369"/>
      <c r="D23" s="369"/>
      <c r="E23" s="379"/>
      <c r="F23" s="379"/>
      <c r="G23" s="369"/>
      <c r="H23" s="369"/>
      <c r="I23" s="125" t="s">
        <v>499</v>
      </c>
      <c r="J23" s="154" t="s">
        <v>2415</v>
      </c>
      <c r="K23" s="154" t="s">
        <v>67</v>
      </c>
      <c r="L23" s="379"/>
      <c r="M23" s="398"/>
      <c r="N23" s="369"/>
      <c r="O23" s="398"/>
      <c r="P23" s="398"/>
      <c r="Q23" s="398"/>
      <c r="R23" s="369"/>
      <c r="S23" s="369"/>
    </row>
    <row r="24" spans="1:19" s="47" customFormat="1" ht="50.25" customHeight="1">
      <c r="A24" s="380" t="s">
        <v>537</v>
      </c>
      <c r="B24" s="367">
        <v>6</v>
      </c>
      <c r="C24" s="367">
        <v>1</v>
      </c>
      <c r="D24" s="367">
        <v>6</v>
      </c>
      <c r="E24" s="379" t="s">
        <v>538</v>
      </c>
      <c r="F24" s="379" t="s">
        <v>539</v>
      </c>
      <c r="G24" s="367" t="s">
        <v>540</v>
      </c>
      <c r="H24" s="379" t="s">
        <v>541</v>
      </c>
      <c r="I24" s="71" t="s">
        <v>107</v>
      </c>
      <c r="J24" s="71">
        <v>5</v>
      </c>
      <c r="K24" s="154" t="s">
        <v>61</v>
      </c>
      <c r="L24" s="379" t="s">
        <v>542</v>
      </c>
      <c r="M24" s="398" t="s">
        <v>346</v>
      </c>
      <c r="N24" s="367"/>
      <c r="O24" s="600">
        <v>18757.12</v>
      </c>
      <c r="P24" s="566"/>
      <c r="Q24" s="600">
        <v>15927.47</v>
      </c>
      <c r="R24" s="367"/>
      <c r="S24" s="367" t="s">
        <v>543</v>
      </c>
    </row>
    <row r="25" spans="1:19" s="47" customFormat="1" ht="30">
      <c r="A25" s="369"/>
      <c r="B25" s="369"/>
      <c r="C25" s="369"/>
      <c r="D25" s="369"/>
      <c r="E25" s="379"/>
      <c r="F25" s="379"/>
      <c r="G25" s="369"/>
      <c r="H25" s="379"/>
      <c r="I25" s="125" t="s">
        <v>108</v>
      </c>
      <c r="J25" s="317">
        <v>75</v>
      </c>
      <c r="K25" s="154" t="s">
        <v>67</v>
      </c>
      <c r="L25" s="379"/>
      <c r="M25" s="398"/>
      <c r="N25" s="369"/>
      <c r="O25" s="379"/>
      <c r="P25" s="388"/>
      <c r="Q25" s="379"/>
      <c r="R25" s="369"/>
      <c r="S25" s="369"/>
    </row>
    <row r="26" spans="1:19" s="47" customFormat="1" ht="60" customHeight="1">
      <c r="A26" s="380" t="s">
        <v>544</v>
      </c>
      <c r="B26" s="367">
        <v>1</v>
      </c>
      <c r="C26" s="367">
        <v>1</v>
      </c>
      <c r="D26" s="367">
        <v>6</v>
      </c>
      <c r="E26" s="367" t="s">
        <v>545</v>
      </c>
      <c r="F26" s="367" t="s">
        <v>546</v>
      </c>
      <c r="G26" s="367" t="s">
        <v>547</v>
      </c>
      <c r="H26" s="379" t="s">
        <v>324</v>
      </c>
      <c r="I26" s="125" t="s">
        <v>496</v>
      </c>
      <c r="J26" s="154" t="s">
        <v>548</v>
      </c>
      <c r="K26" s="154" t="s">
        <v>61</v>
      </c>
      <c r="L26" s="379" t="s">
        <v>549</v>
      </c>
      <c r="M26" s="398" t="s">
        <v>346</v>
      </c>
      <c r="N26" s="367"/>
      <c r="O26" s="599">
        <v>116053</v>
      </c>
      <c r="P26" s="599"/>
      <c r="Q26" s="599">
        <v>101250</v>
      </c>
      <c r="R26" s="367"/>
      <c r="S26" s="367" t="s">
        <v>550</v>
      </c>
    </row>
    <row r="27" spans="1:19" s="47" customFormat="1" ht="93.75" customHeight="1">
      <c r="A27" s="382"/>
      <c r="B27" s="369"/>
      <c r="C27" s="369"/>
      <c r="D27" s="369"/>
      <c r="E27" s="369"/>
      <c r="F27" s="369"/>
      <c r="G27" s="369"/>
      <c r="H27" s="379"/>
      <c r="I27" s="125" t="s">
        <v>551</v>
      </c>
      <c r="J27" s="154" t="s">
        <v>552</v>
      </c>
      <c r="K27" s="154" t="s">
        <v>67</v>
      </c>
      <c r="L27" s="379"/>
      <c r="M27" s="398"/>
      <c r="N27" s="369"/>
      <c r="O27" s="398"/>
      <c r="P27" s="398"/>
      <c r="Q27" s="398"/>
      <c r="R27" s="369"/>
      <c r="S27" s="369"/>
    </row>
    <row r="28" spans="1:19">
      <c r="A28" s="380" t="s">
        <v>553</v>
      </c>
      <c r="B28" s="367">
        <v>1</v>
      </c>
      <c r="C28" s="367">
        <v>1</v>
      </c>
      <c r="D28" s="367">
        <v>6</v>
      </c>
      <c r="E28" s="367" t="s">
        <v>554</v>
      </c>
      <c r="F28" s="367" t="s">
        <v>555</v>
      </c>
      <c r="G28" s="367" t="s">
        <v>556</v>
      </c>
      <c r="H28" s="367" t="s">
        <v>141</v>
      </c>
      <c r="I28" s="125" t="s">
        <v>223</v>
      </c>
      <c r="J28" s="125">
        <v>1</v>
      </c>
      <c r="K28" s="125" t="s">
        <v>61</v>
      </c>
      <c r="L28" s="367" t="s">
        <v>557</v>
      </c>
      <c r="M28" s="387" t="s">
        <v>346</v>
      </c>
      <c r="N28" s="602"/>
      <c r="O28" s="566">
        <v>51198.82</v>
      </c>
      <c r="P28" s="602"/>
      <c r="Q28" s="566">
        <v>44679.78</v>
      </c>
      <c r="R28" s="602"/>
      <c r="S28" s="367" t="s">
        <v>558</v>
      </c>
    </row>
    <row r="29" spans="1:19" ht="30">
      <c r="A29" s="597"/>
      <c r="B29" s="597"/>
      <c r="C29" s="597"/>
      <c r="D29" s="597"/>
      <c r="E29" s="597"/>
      <c r="F29" s="597"/>
      <c r="G29" s="597"/>
      <c r="H29" s="369"/>
      <c r="I29" s="125" t="s">
        <v>518</v>
      </c>
      <c r="J29" s="125">
        <v>32</v>
      </c>
      <c r="K29" s="125" t="s">
        <v>67</v>
      </c>
      <c r="L29" s="597"/>
      <c r="M29" s="591"/>
      <c r="N29" s="597"/>
      <c r="O29" s="591"/>
      <c r="P29" s="591"/>
      <c r="Q29" s="591"/>
      <c r="R29" s="597"/>
      <c r="S29" s="597"/>
    </row>
    <row r="30" spans="1:19">
      <c r="A30" s="597"/>
      <c r="B30" s="597"/>
      <c r="C30" s="597"/>
      <c r="D30" s="597"/>
      <c r="E30" s="597"/>
      <c r="F30" s="597"/>
      <c r="G30" s="597"/>
      <c r="H30" s="367" t="s">
        <v>141</v>
      </c>
      <c r="I30" s="125" t="s">
        <v>223</v>
      </c>
      <c r="J30" s="154" t="s">
        <v>534</v>
      </c>
      <c r="K30" s="154" t="s">
        <v>61</v>
      </c>
      <c r="L30" s="597"/>
      <c r="M30" s="591"/>
      <c r="N30" s="597"/>
      <c r="O30" s="591"/>
      <c r="P30" s="591"/>
      <c r="Q30" s="591"/>
      <c r="R30" s="597"/>
      <c r="S30" s="597"/>
    </row>
    <row r="31" spans="1:19" ht="30">
      <c r="A31" s="597"/>
      <c r="B31" s="597"/>
      <c r="C31" s="597"/>
      <c r="D31" s="597"/>
      <c r="E31" s="597"/>
      <c r="F31" s="597"/>
      <c r="G31" s="597"/>
      <c r="H31" s="369"/>
      <c r="I31" s="125" t="s">
        <v>518</v>
      </c>
      <c r="J31" s="154" t="s">
        <v>1844</v>
      </c>
      <c r="K31" s="154" t="s">
        <v>67</v>
      </c>
      <c r="L31" s="597"/>
      <c r="M31" s="591"/>
      <c r="N31" s="597"/>
      <c r="O31" s="591"/>
      <c r="P31" s="591"/>
      <c r="Q31" s="591"/>
      <c r="R31" s="597"/>
      <c r="S31" s="597"/>
    </row>
    <row r="32" spans="1:19" ht="30">
      <c r="A32" s="597"/>
      <c r="B32" s="597"/>
      <c r="C32" s="597"/>
      <c r="D32" s="597"/>
      <c r="E32" s="597"/>
      <c r="F32" s="597"/>
      <c r="G32" s="597"/>
      <c r="H32" s="367" t="s">
        <v>355</v>
      </c>
      <c r="I32" s="125" t="s">
        <v>560</v>
      </c>
      <c r="J32" s="154" t="s">
        <v>1493</v>
      </c>
      <c r="K32" s="154" t="s">
        <v>61</v>
      </c>
      <c r="L32" s="597"/>
      <c r="M32" s="591"/>
      <c r="N32" s="597"/>
      <c r="O32" s="591"/>
      <c r="P32" s="591"/>
      <c r="Q32" s="591"/>
      <c r="R32" s="597"/>
      <c r="S32" s="597"/>
    </row>
    <row r="33" spans="1:19" ht="60">
      <c r="A33" s="597"/>
      <c r="B33" s="597"/>
      <c r="C33" s="597"/>
      <c r="D33" s="597"/>
      <c r="E33" s="597"/>
      <c r="F33" s="597"/>
      <c r="G33" s="597"/>
      <c r="H33" s="369"/>
      <c r="I33" s="125" t="s">
        <v>561</v>
      </c>
      <c r="J33" s="154" t="s">
        <v>562</v>
      </c>
      <c r="K33" s="154" t="s">
        <v>67</v>
      </c>
      <c r="L33" s="597"/>
      <c r="M33" s="591"/>
      <c r="N33" s="597"/>
      <c r="O33" s="591"/>
      <c r="P33" s="591"/>
      <c r="Q33" s="591"/>
      <c r="R33" s="597"/>
      <c r="S33" s="597"/>
    </row>
    <row r="34" spans="1:19">
      <c r="A34" s="597"/>
      <c r="B34" s="597"/>
      <c r="C34" s="597"/>
      <c r="D34" s="597"/>
      <c r="E34" s="597"/>
      <c r="F34" s="597"/>
      <c r="G34" s="597"/>
      <c r="H34" s="379" t="s">
        <v>541</v>
      </c>
      <c r="I34" s="125" t="s">
        <v>107</v>
      </c>
      <c r="J34" s="154" t="s">
        <v>563</v>
      </c>
      <c r="K34" s="154" t="s">
        <v>61</v>
      </c>
      <c r="L34" s="597"/>
      <c r="M34" s="591"/>
      <c r="N34" s="597"/>
      <c r="O34" s="591"/>
      <c r="P34" s="591"/>
      <c r="Q34" s="591"/>
      <c r="R34" s="597"/>
      <c r="S34" s="597"/>
    </row>
    <row r="35" spans="1:19" ht="30">
      <c r="A35" s="598"/>
      <c r="B35" s="598"/>
      <c r="C35" s="598"/>
      <c r="D35" s="598"/>
      <c r="E35" s="598"/>
      <c r="F35" s="598"/>
      <c r="G35" s="598"/>
      <c r="H35" s="379"/>
      <c r="I35" s="125" t="s">
        <v>108</v>
      </c>
      <c r="J35" s="154" t="s">
        <v>564</v>
      </c>
      <c r="K35" s="154" t="s">
        <v>67</v>
      </c>
      <c r="L35" s="598"/>
      <c r="M35" s="592"/>
      <c r="N35" s="598"/>
      <c r="O35" s="592"/>
      <c r="P35" s="592"/>
      <c r="Q35" s="592"/>
      <c r="R35" s="598"/>
      <c r="S35" s="598"/>
    </row>
    <row r="36" spans="1:19" ht="63" customHeight="1">
      <c r="A36" s="380" t="s">
        <v>565</v>
      </c>
      <c r="B36" s="367">
        <v>6</v>
      </c>
      <c r="C36" s="367">
        <v>1</v>
      </c>
      <c r="D36" s="367">
        <v>6</v>
      </c>
      <c r="E36" s="367" t="s">
        <v>566</v>
      </c>
      <c r="F36" s="367" t="s">
        <v>567</v>
      </c>
      <c r="G36" s="367" t="s">
        <v>568</v>
      </c>
      <c r="H36" s="379" t="s">
        <v>541</v>
      </c>
      <c r="I36" s="125" t="s">
        <v>107</v>
      </c>
      <c r="J36" s="154" t="s">
        <v>534</v>
      </c>
      <c r="K36" s="125" t="s">
        <v>61</v>
      </c>
      <c r="L36" s="379" t="s">
        <v>569</v>
      </c>
      <c r="M36" s="398" t="s">
        <v>346</v>
      </c>
      <c r="N36" s="367"/>
      <c r="O36" s="600">
        <v>40452.089999999997</v>
      </c>
      <c r="P36" s="599"/>
      <c r="Q36" s="599">
        <v>36260</v>
      </c>
      <c r="R36" s="367"/>
      <c r="S36" s="367" t="s">
        <v>570</v>
      </c>
    </row>
    <row r="37" spans="1:19" ht="63" customHeight="1">
      <c r="A37" s="382"/>
      <c r="B37" s="369"/>
      <c r="C37" s="369"/>
      <c r="D37" s="369"/>
      <c r="E37" s="369"/>
      <c r="F37" s="369"/>
      <c r="G37" s="369"/>
      <c r="H37" s="379"/>
      <c r="I37" s="125" t="s">
        <v>108</v>
      </c>
      <c r="J37" s="154" t="s">
        <v>571</v>
      </c>
      <c r="K37" s="125" t="s">
        <v>67</v>
      </c>
      <c r="L37" s="379"/>
      <c r="M37" s="398"/>
      <c r="N37" s="369"/>
      <c r="O37" s="599"/>
      <c r="P37" s="599"/>
      <c r="Q37" s="599"/>
      <c r="R37" s="369"/>
      <c r="S37" s="369"/>
    </row>
    <row r="38" spans="1:19" ht="65.25" customHeight="1">
      <c r="A38" s="380" t="s">
        <v>572</v>
      </c>
      <c r="B38" s="367">
        <v>2</v>
      </c>
      <c r="C38" s="367">
        <v>1</v>
      </c>
      <c r="D38" s="367">
        <v>6</v>
      </c>
      <c r="E38" s="367" t="s">
        <v>573</v>
      </c>
      <c r="F38" s="367" t="s">
        <v>574</v>
      </c>
      <c r="G38" s="367" t="s">
        <v>575</v>
      </c>
      <c r="H38" s="379" t="s">
        <v>541</v>
      </c>
      <c r="I38" s="125" t="s">
        <v>107</v>
      </c>
      <c r="J38" s="71">
        <v>6</v>
      </c>
      <c r="K38" s="125" t="s">
        <v>61</v>
      </c>
      <c r="L38" s="379" t="s">
        <v>576</v>
      </c>
      <c r="M38" s="398" t="s">
        <v>346</v>
      </c>
      <c r="N38" s="367"/>
      <c r="O38" s="600">
        <v>26062.69</v>
      </c>
      <c r="P38" s="599"/>
      <c r="Q38" s="599">
        <v>23156.400000000001</v>
      </c>
      <c r="R38" s="367"/>
      <c r="S38" s="367" t="s">
        <v>529</v>
      </c>
    </row>
    <row r="39" spans="1:19" ht="65.25" customHeight="1">
      <c r="A39" s="382"/>
      <c r="B39" s="369"/>
      <c r="C39" s="369"/>
      <c r="D39" s="369"/>
      <c r="E39" s="369"/>
      <c r="F39" s="369"/>
      <c r="G39" s="369"/>
      <c r="H39" s="379"/>
      <c r="I39" s="125" t="s">
        <v>108</v>
      </c>
      <c r="J39" s="71">
        <v>90</v>
      </c>
      <c r="K39" s="125" t="s">
        <v>67</v>
      </c>
      <c r="L39" s="379"/>
      <c r="M39" s="398"/>
      <c r="N39" s="369"/>
      <c r="O39" s="599"/>
      <c r="P39" s="599"/>
      <c r="Q39" s="599"/>
      <c r="R39" s="369"/>
      <c r="S39" s="369"/>
    </row>
    <row r="40" spans="1:19">
      <c r="A40" s="380" t="s">
        <v>577</v>
      </c>
      <c r="B40" s="367">
        <v>1</v>
      </c>
      <c r="C40" s="367">
        <v>1</v>
      </c>
      <c r="D40" s="367">
        <v>9</v>
      </c>
      <c r="E40" s="367" t="s">
        <v>578</v>
      </c>
      <c r="F40" s="367" t="s">
        <v>579</v>
      </c>
      <c r="G40" s="367" t="s">
        <v>580</v>
      </c>
      <c r="H40" s="379" t="s">
        <v>117</v>
      </c>
      <c r="I40" s="125" t="s">
        <v>581</v>
      </c>
      <c r="J40" s="71">
        <v>1</v>
      </c>
      <c r="K40" s="125" t="s">
        <v>61</v>
      </c>
      <c r="L40" s="379" t="s">
        <v>582</v>
      </c>
      <c r="M40" s="398" t="s">
        <v>346</v>
      </c>
      <c r="N40" s="367"/>
      <c r="O40" s="600">
        <v>61869.8</v>
      </c>
      <c r="P40" s="599"/>
      <c r="Q40" s="599">
        <v>55844.800000000003</v>
      </c>
      <c r="R40" s="367"/>
      <c r="S40" s="367" t="s">
        <v>550</v>
      </c>
    </row>
    <row r="41" spans="1:19" ht="57" customHeight="1">
      <c r="A41" s="382"/>
      <c r="B41" s="369"/>
      <c r="C41" s="369"/>
      <c r="D41" s="369"/>
      <c r="E41" s="369"/>
      <c r="F41" s="369"/>
      <c r="G41" s="369"/>
      <c r="H41" s="379"/>
      <c r="I41" s="125" t="s">
        <v>198</v>
      </c>
      <c r="J41" s="71">
        <v>15</v>
      </c>
      <c r="K41" s="125" t="s">
        <v>67</v>
      </c>
      <c r="L41" s="379"/>
      <c r="M41" s="398"/>
      <c r="N41" s="369"/>
      <c r="O41" s="599"/>
      <c r="P41" s="599"/>
      <c r="Q41" s="599"/>
      <c r="R41" s="369"/>
      <c r="S41" s="369"/>
    </row>
    <row r="42" spans="1:19" ht="30">
      <c r="A42" s="380" t="s">
        <v>583</v>
      </c>
      <c r="B42" s="367">
        <v>1</v>
      </c>
      <c r="C42" s="367">
        <v>3</v>
      </c>
      <c r="D42" s="367">
        <v>10</v>
      </c>
      <c r="E42" s="367" t="s">
        <v>584</v>
      </c>
      <c r="F42" s="367" t="s">
        <v>585</v>
      </c>
      <c r="G42" s="367" t="s">
        <v>586</v>
      </c>
      <c r="H42" s="379" t="s">
        <v>355</v>
      </c>
      <c r="I42" s="125" t="s">
        <v>560</v>
      </c>
      <c r="J42" s="71">
        <v>1</v>
      </c>
      <c r="K42" s="125" t="s">
        <v>61</v>
      </c>
      <c r="L42" s="367" t="s">
        <v>587</v>
      </c>
      <c r="M42" s="398" t="s">
        <v>346</v>
      </c>
      <c r="N42" s="367"/>
      <c r="O42" s="373">
        <v>130466</v>
      </c>
      <c r="P42" s="566"/>
      <c r="Q42" s="566">
        <v>99711</v>
      </c>
      <c r="R42" s="367"/>
      <c r="S42" s="367" t="s">
        <v>550</v>
      </c>
    </row>
    <row r="43" spans="1:19" ht="60">
      <c r="A43" s="382"/>
      <c r="B43" s="369"/>
      <c r="C43" s="369"/>
      <c r="D43" s="369"/>
      <c r="E43" s="369"/>
      <c r="F43" s="369"/>
      <c r="G43" s="369"/>
      <c r="H43" s="379"/>
      <c r="I43" s="125" t="s">
        <v>561</v>
      </c>
      <c r="J43" s="317">
        <v>100000</v>
      </c>
      <c r="K43" s="125" t="s">
        <v>67</v>
      </c>
      <c r="L43" s="368"/>
      <c r="M43" s="398"/>
      <c r="N43" s="369"/>
      <c r="O43" s="567"/>
      <c r="P43" s="567"/>
      <c r="Q43" s="567"/>
      <c r="R43" s="369"/>
      <c r="S43" s="369"/>
    </row>
    <row r="44" spans="1:19" ht="77.25" customHeight="1">
      <c r="A44" s="380" t="s">
        <v>588</v>
      </c>
      <c r="B44" s="387">
        <v>1</v>
      </c>
      <c r="C44" s="367">
        <v>5</v>
      </c>
      <c r="D44" s="387">
        <v>11</v>
      </c>
      <c r="E44" s="367" t="s">
        <v>589</v>
      </c>
      <c r="F44" s="367" t="s">
        <v>590</v>
      </c>
      <c r="G44" s="367" t="s">
        <v>591</v>
      </c>
      <c r="H44" s="367" t="s">
        <v>541</v>
      </c>
      <c r="I44" s="125" t="s">
        <v>107</v>
      </c>
      <c r="J44" s="71">
        <v>4</v>
      </c>
      <c r="K44" s="125" t="s">
        <v>61</v>
      </c>
      <c r="L44" s="367" t="s">
        <v>592</v>
      </c>
      <c r="M44" s="398" t="s">
        <v>346</v>
      </c>
      <c r="N44" s="367"/>
      <c r="O44" s="373">
        <v>180578</v>
      </c>
      <c r="P44" s="566"/>
      <c r="Q44" s="566">
        <v>149568</v>
      </c>
      <c r="R44" s="367"/>
      <c r="S44" s="367" t="s">
        <v>550</v>
      </c>
    </row>
    <row r="45" spans="1:19" ht="77.25" customHeight="1">
      <c r="A45" s="382"/>
      <c r="B45" s="402"/>
      <c r="C45" s="368"/>
      <c r="D45" s="402"/>
      <c r="E45" s="368"/>
      <c r="F45" s="368"/>
      <c r="G45" s="369"/>
      <c r="H45" s="369"/>
      <c r="I45" s="125" t="s">
        <v>108</v>
      </c>
      <c r="J45" s="71">
        <v>160</v>
      </c>
      <c r="K45" s="125" t="s">
        <v>67</v>
      </c>
      <c r="L45" s="368"/>
      <c r="M45" s="398"/>
      <c r="N45" s="369"/>
      <c r="O45" s="567"/>
      <c r="P45" s="567"/>
      <c r="Q45" s="567"/>
      <c r="R45" s="369"/>
      <c r="S45" s="369"/>
    </row>
    <row r="46" spans="1:19" ht="50.25" customHeight="1">
      <c r="A46" s="380" t="s">
        <v>593</v>
      </c>
      <c r="B46" s="398">
        <v>6</v>
      </c>
      <c r="C46" s="379">
        <v>5</v>
      </c>
      <c r="D46" s="398">
        <v>11</v>
      </c>
      <c r="E46" s="379" t="s">
        <v>594</v>
      </c>
      <c r="F46" s="367" t="s">
        <v>595</v>
      </c>
      <c r="G46" s="367" t="s">
        <v>596</v>
      </c>
      <c r="H46" s="379" t="s">
        <v>541</v>
      </c>
      <c r="I46" s="125" t="s">
        <v>107</v>
      </c>
      <c r="J46" s="71">
        <v>1</v>
      </c>
      <c r="K46" s="125" t="s">
        <v>61</v>
      </c>
      <c r="L46" s="379" t="s">
        <v>597</v>
      </c>
      <c r="M46" s="398" t="s">
        <v>346</v>
      </c>
      <c r="N46" s="603"/>
      <c r="O46" s="600">
        <v>9600</v>
      </c>
      <c r="P46" s="599"/>
      <c r="Q46" s="599">
        <v>8000</v>
      </c>
      <c r="R46" s="603"/>
      <c r="S46" s="367" t="s">
        <v>598</v>
      </c>
    </row>
    <row r="47" spans="1:19" ht="50.25" customHeight="1">
      <c r="A47" s="382"/>
      <c r="B47" s="398"/>
      <c r="C47" s="379"/>
      <c r="D47" s="398"/>
      <c r="E47" s="379"/>
      <c r="F47" s="369"/>
      <c r="G47" s="369"/>
      <c r="H47" s="379"/>
      <c r="I47" s="125" t="s">
        <v>108</v>
      </c>
      <c r="J47" s="71">
        <v>16</v>
      </c>
      <c r="K47" s="125" t="s">
        <v>67</v>
      </c>
      <c r="L47" s="379"/>
      <c r="M47" s="398"/>
      <c r="N47" s="598"/>
      <c r="O47" s="599"/>
      <c r="P47" s="599"/>
      <c r="Q47" s="599"/>
      <c r="R47" s="598"/>
      <c r="S47" s="369"/>
    </row>
    <row r="48" spans="1:19" ht="107.25" customHeight="1">
      <c r="A48" s="380" t="s">
        <v>599</v>
      </c>
      <c r="B48" s="398">
        <v>6</v>
      </c>
      <c r="C48" s="379">
        <v>5</v>
      </c>
      <c r="D48" s="379">
        <v>11</v>
      </c>
      <c r="E48" s="379" t="s">
        <v>600</v>
      </c>
      <c r="F48" s="379" t="s">
        <v>601</v>
      </c>
      <c r="G48" s="367" t="s">
        <v>602</v>
      </c>
      <c r="H48" s="379" t="s">
        <v>249</v>
      </c>
      <c r="I48" s="125" t="s">
        <v>603</v>
      </c>
      <c r="J48" s="71">
        <v>1</v>
      </c>
      <c r="K48" s="125" t="s">
        <v>61</v>
      </c>
      <c r="L48" s="379" t="s">
        <v>604</v>
      </c>
      <c r="M48" s="398" t="s">
        <v>346</v>
      </c>
      <c r="N48" s="603"/>
      <c r="O48" s="599">
        <v>15220</v>
      </c>
      <c r="P48" s="599"/>
      <c r="Q48" s="599">
        <v>10000</v>
      </c>
      <c r="R48" s="603"/>
      <c r="S48" s="367" t="s">
        <v>605</v>
      </c>
    </row>
    <row r="49" spans="1:19" ht="107.25" customHeight="1">
      <c r="A49" s="382"/>
      <c r="B49" s="398"/>
      <c r="C49" s="379"/>
      <c r="D49" s="379"/>
      <c r="E49" s="379"/>
      <c r="F49" s="379"/>
      <c r="G49" s="369"/>
      <c r="H49" s="379"/>
      <c r="I49" s="125" t="s">
        <v>606</v>
      </c>
      <c r="J49" s="71">
        <v>100</v>
      </c>
      <c r="K49" s="125" t="s">
        <v>67</v>
      </c>
      <c r="L49" s="379"/>
      <c r="M49" s="398"/>
      <c r="N49" s="598"/>
      <c r="O49" s="599"/>
      <c r="P49" s="599"/>
      <c r="Q49" s="599"/>
      <c r="R49" s="598"/>
      <c r="S49" s="369"/>
    </row>
    <row r="50" spans="1:19" ht="50.25" customHeight="1">
      <c r="A50" s="380" t="s">
        <v>607</v>
      </c>
      <c r="B50" s="387">
        <v>6</v>
      </c>
      <c r="C50" s="367">
        <v>5</v>
      </c>
      <c r="D50" s="367">
        <v>11</v>
      </c>
      <c r="E50" s="367" t="s">
        <v>608</v>
      </c>
      <c r="F50" s="367" t="s">
        <v>609</v>
      </c>
      <c r="G50" s="367" t="s">
        <v>610</v>
      </c>
      <c r="H50" s="367" t="s">
        <v>541</v>
      </c>
      <c r="I50" s="125" t="s">
        <v>107</v>
      </c>
      <c r="J50" s="154" t="s">
        <v>611</v>
      </c>
      <c r="K50" s="125" t="s">
        <v>61</v>
      </c>
      <c r="L50" s="367" t="s">
        <v>604</v>
      </c>
      <c r="M50" s="387" t="s">
        <v>346</v>
      </c>
      <c r="N50" s="603"/>
      <c r="O50" s="566">
        <v>23820</v>
      </c>
      <c r="P50" s="566"/>
      <c r="Q50" s="566">
        <v>18000</v>
      </c>
      <c r="R50" s="603"/>
      <c r="S50" s="367" t="s">
        <v>605</v>
      </c>
    </row>
    <row r="51" spans="1:19" ht="50.25" customHeight="1">
      <c r="A51" s="382"/>
      <c r="B51" s="388"/>
      <c r="C51" s="369"/>
      <c r="D51" s="369"/>
      <c r="E51" s="369"/>
      <c r="F51" s="369"/>
      <c r="G51" s="369"/>
      <c r="H51" s="369"/>
      <c r="I51" s="125" t="s">
        <v>108</v>
      </c>
      <c r="J51" s="154" t="s">
        <v>536</v>
      </c>
      <c r="K51" s="125" t="s">
        <v>67</v>
      </c>
      <c r="L51" s="369"/>
      <c r="M51" s="388"/>
      <c r="N51" s="598"/>
      <c r="O51" s="596"/>
      <c r="P51" s="596"/>
      <c r="Q51" s="596"/>
      <c r="R51" s="598"/>
      <c r="S51" s="369"/>
    </row>
    <row r="52" spans="1:19" ht="50.25" customHeight="1">
      <c r="A52" s="380" t="s">
        <v>612</v>
      </c>
      <c r="B52" s="398">
        <v>1</v>
      </c>
      <c r="C52" s="398">
        <v>2</v>
      </c>
      <c r="D52" s="379">
        <v>12</v>
      </c>
      <c r="E52" s="379" t="s">
        <v>613</v>
      </c>
      <c r="F52" s="379" t="s">
        <v>614</v>
      </c>
      <c r="G52" s="367" t="s">
        <v>615</v>
      </c>
      <c r="H52" s="379" t="s">
        <v>541</v>
      </c>
      <c r="I52" s="125" t="s">
        <v>107</v>
      </c>
      <c r="J52" s="154" t="s">
        <v>534</v>
      </c>
      <c r="K52" s="125" t="s">
        <v>61</v>
      </c>
      <c r="L52" s="379" t="s">
        <v>616</v>
      </c>
      <c r="M52" s="398" t="s">
        <v>346</v>
      </c>
      <c r="N52" s="603"/>
      <c r="O52" s="599">
        <v>160983.70000000001</v>
      </c>
      <c r="P52" s="599"/>
      <c r="Q52" s="599">
        <v>128098.7</v>
      </c>
      <c r="R52" s="603"/>
      <c r="S52" s="367" t="s">
        <v>550</v>
      </c>
    </row>
    <row r="53" spans="1:19" ht="50.25" customHeight="1">
      <c r="A53" s="382"/>
      <c r="B53" s="398"/>
      <c r="C53" s="398"/>
      <c r="D53" s="379"/>
      <c r="E53" s="379"/>
      <c r="F53" s="379"/>
      <c r="G53" s="369"/>
      <c r="H53" s="379"/>
      <c r="I53" s="125" t="s">
        <v>617</v>
      </c>
      <c r="J53" s="154" t="s">
        <v>618</v>
      </c>
      <c r="K53" s="125" t="s">
        <v>67</v>
      </c>
      <c r="L53" s="379"/>
      <c r="M53" s="398"/>
      <c r="N53" s="598"/>
      <c r="O53" s="599"/>
      <c r="P53" s="599"/>
      <c r="Q53" s="599"/>
      <c r="R53" s="598"/>
      <c r="S53" s="369"/>
    </row>
    <row r="54" spans="1:19" ht="50.25" customHeight="1">
      <c r="A54" s="380" t="s">
        <v>619</v>
      </c>
      <c r="B54" s="398">
        <v>1</v>
      </c>
      <c r="C54" s="398">
        <v>2</v>
      </c>
      <c r="D54" s="379">
        <v>12</v>
      </c>
      <c r="E54" s="379" t="s">
        <v>620</v>
      </c>
      <c r="F54" s="379" t="s">
        <v>621</v>
      </c>
      <c r="G54" s="367" t="s">
        <v>622</v>
      </c>
      <c r="H54" s="379" t="s">
        <v>117</v>
      </c>
      <c r="I54" s="125" t="s">
        <v>623</v>
      </c>
      <c r="J54" s="154" t="s">
        <v>534</v>
      </c>
      <c r="K54" s="125" t="s">
        <v>61</v>
      </c>
      <c r="L54" s="379" t="s">
        <v>624</v>
      </c>
      <c r="M54" s="398" t="s">
        <v>346</v>
      </c>
      <c r="N54" s="603"/>
      <c r="O54" s="599">
        <v>103174.45</v>
      </c>
      <c r="P54" s="599"/>
      <c r="Q54" s="599">
        <v>85299.45</v>
      </c>
      <c r="R54" s="603"/>
      <c r="S54" s="367" t="s">
        <v>550</v>
      </c>
    </row>
    <row r="55" spans="1:19" ht="50.25" customHeight="1">
      <c r="A55" s="382"/>
      <c r="B55" s="398"/>
      <c r="C55" s="398"/>
      <c r="D55" s="379"/>
      <c r="E55" s="379"/>
      <c r="F55" s="379"/>
      <c r="G55" s="369"/>
      <c r="H55" s="379"/>
      <c r="I55" s="125" t="s">
        <v>625</v>
      </c>
      <c r="J55" s="154" t="s">
        <v>626</v>
      </c>
      <c r="K55" s="125" t="s">
        <v>67</v>
      </c>
      <c r="L55" s="379"/>
      <c r="M55" s="398"/>
      <c r="N55" s="598"/>
      <c r="O55" s="599"/>
      <c r="P55" s="599"/>
      <c r="Q55" s="599"/>
      <c r="R55" s="598"/>
      <c r="S55" s="369"/>
    </row>
    <row r="56" spans="1:19">
      <c r="A56" s="380" t="s">
        <v>627</v>
      </c>
      <c r="B56" s="387">
        <v>3</v>
      </c>
      <c r="C56" s="387">
        <v>2</v>
      </c>
      <c r="D56" s="367">
        <v>12</v>
      </c>
      <c r="E56" s="367" t="s">
        <v>628</v>
      </c>
      <c r="F56" s="367" t="s">
        <v>629</v>
      </c>
      <c r="G56" s="367" t="s">
        <v>630</v>
      </c>
      <c r="H56" s="367" t="s">
        <v>541</v>
      </c>
      <c r="I56" s="125" t="s">
        <v>107</v>
      </c>
      <c r="J56" s="154" t="s">
        <v>548</v>
      </c>
      <c r="K56" s="125" t="s">
        <v>61</v>
      </c>
      <c r="L56" s="367" t="s">
        <v>631</v>
      </c>
      <c r="M56" s="367" t="s">
        <v>346</v>
      </c>
      <c r="N56" s="602"/>
      <c r="O56" s="566">
        <v>83219.600000000006</v>
      </c>
      <c r="P56" s="566"/>
      <c r="Q56" s="566">
        <v>73588.58</v>
      </c>
      <c r="R56" s="602"/>
      <c r="S56" s="367" t="s">
        <v>558</v>
      </c>
    </row>
    <row r="57" spans="1:19" ht="30">
      <c r="A57" s="597"/>
      <c r="B57" s="402"/>
      <c r="C57" s="402"/>
      <c r="D57" s="368"/>
      <c r="E57" s="368"/>
      <c r="F57" s="368"/>
      <c r="G57" s="368"/>
      <c r="H57" s="369"/>
      <c r="I57" s="125" t="s">
        <v>108</v>
      </c>
      <c r="J57" s="154" t="s">
        <v>632</v>
      </c>
      <c r="K57" s="125" t="s">
        <v>67</v>
      </c>
      <c r="L57" s="368"/>
      <c r="M57" s="368"/>
      <c r="N57" s="597"/>
      <c r="O57" s="402"/>
      <c r="P57" s="402"/>
      <c r="Q57" s="402"/>
      <c r="R57" s="597"/>
      <c r="S57" s="368"/>
    </row>
    <row r="58" spans="1:19" ht="30">
      <c r="A58" s="597"/>
      <c r="B58" s="402"/>
      <c r="C58" s="402"/>
      <c r="D58" s="368"/>
      <c r="E58" s="368"/>
      <c r="F58" s="368"/>
      <c r="G58" s="368"/>
      <c r="H58" s="367" t="s">
        <v>355</v>
      </c>
      <c r="I58" s="125" t="s">
        <v>560</v>
      </c>
      <c r="J58" s="154" t="s">
        <v>548</v>
      </c>
      <c r="K58" s="125" t="s">
        <v>61</v>
      </c>
      <c r="L58" s="368"/>
      <c r="M58" s="368"/>
      <c r="N58" s="597"/>
      <c r="O58" s="402"/>
      <c r="P58" s="402"/>
      <c r="Q58" s="402"/>
      <c r="R58" s="597"/>
      <c r="S58" s="368"/>
    </row>
    <row r="59" spans="1:19" ht="45">
      <c r="A59" s="597"/>
      <c r="B59" s="402"/>
      <c r="C59" s="402"/>
      <c r="D59" s="368"/>
      <c r="E59" s="368"/>
      <c r="F59" s="368"/>
      <c r="G59" s="368"/>
      <c r="H59" s="369"/>
      <c r="I59" s="125" t="s">
        <v>633</v>
      </c>
      <c r="J59" s="154" t="s">
        <v>562</v>
      </c>
      <c r="K59" s="125" t="s">
        <v>67</v>
      </c>
      <c r="L59" s="368"/>
      <c r="M59" s="368"/>
      <c r="N59" s="597"/>
      <c r="O59" s="402"/>
      <c r="P59" s="402"/>
      <c r="Q59" s="402"/>
      <c r="R59" s="597"/>
      <c r="S59" s="368"/>
    </row>
    <row r="60" spans="1:19" ht="30">
      <c r="A60" s="597"/>
      <c r="B60" s="402"/>
      <c r="C60" s="402"/>
      <c r="D60" s="368"/>
      <c r="E60" s="368"/>
      <c r="F60" s="368"/>
      <c r="G60" s="368"/>
      <c r="H60" s="310" t="s">
        <v>634</v>
      </c>
      <c r="I60" s="125" t="s">
        <v>635</v>
      </c>
      <c r="J60" s="154" t="s">
        <v>548</v>
      </c>
      <c r="K60" s="154" t="s">
        <v>61</v>
      </c>
      <c r="L60" s="368"/>
      <c r="M60" s="368"/>
      <c r="N60" s="597"/>
      <c r="O60" s="402"/>
      <c r="P60" s="402"/>
      <c r="Q60" s="402"/>
      <c r="R60" s="597"/>
      <c r="S60" s="368"/>
    </row>
    <row r="61" spans="1:19" ht="30">
      <c r="A61" s="597"/>
      <c r="B61" s="402"/>
      <c r="C61" s="402"/>
      <c r="D61" s="368"/>
      <c r="E61" s="368"/>
      <c r="F61" s="368"/>
      <c r="G61" s="368"/>
      <c r="H61" s="367" t="s">
        <v>284</v>
      </c>
      <c r="I61" s="125" t="s">
        <v>636</v>
      </c>
      <c r="J61" s="154" t="s">
        <v>548</v>
      </c>
      <c r="K61" s="154" t="s">
        <v>61</v>
      </c>
      <c r="L61" s="368"/>
      <c r="M61" s="368"/>
      <c r="N61" s="597"/>
      <c r="O61" s="402"/>
      <c r="P61" s="402"/>
      <c r="Q61" s="402"/>
      <c r="R61" s="597"/>
      <c r="S61" s="368"/>
    </row>
    <row r="62" spans="1:19" ht="30">
      <c r="A62" s="597"/>
      <c r="B62" s="402"/>
      <c r="C62" s="402"/>
      <c r="D62" s="368"/>
      <c r="E62" s="368"/>
      <c r="F62" s="368"/>
      <c r="G62" s="368"/>
      <c r="H62" s="369"/>
      <c r="I62" s="125" t="s">
        <v>637</v>
      </c>
      <c r="J62" s="154" t="s">
        <v>2416</v>
      </c>
      <c r="K62" s="154" t="s">
        <v>67</v>
      </c>
      <c r="L62" s="368"/>
      <c r="M62" s="368"/>
      <c r="N62" s="597"/>
      <c r="O62" s="402"/>
      <c r="P62" s="402"/>
      <c r="Q62" s="402"/>
      <c r="R62" s="597"/>
      <c r="S62" s="368"/>
    </row>
    <row r="63" spans="1:19" ht="120">
      <c r="A63" s="597"/>
      <c r="B63" s="402"/>
      <c r="C63" s="402"/>
      <c r="D63" s="368"/>
      <c r="E63" s="368"/>
      <c r="F63" s="368"/>
      <c r="G63" s="368"/>
      <c r="H63" s="125" t="s">
        <v>638</v>
      </c>
      <c r="I63" s="125" t="s">
        <v>639</v>
      </c>
      <c r="J63" s="154" t="s">
        <v>548</v>
      </c>
      <c r="K63" s="154" t="s">
        <v>61</v>
      </c>
      <c r="L63" s="368"/>
      <c r="M63" s="368"/>
      <c r="N63" s="597"/>
      <c r="O63" s="402"/>
      <c r="P63" s="402"/>
      <c r="Q63" s="402"/>
      <c r="R63" s="597"/>
      <c r="S63" s="368"/>
    </row>
    <row r="64" spans="1:19">
      <c r="A64" s="597"/>
      <c r="B64" s="402"/>
      <c r="C64" s="402"/>
      <c r="D64" s="368"/>
      <c r="E64" s="368"/>
      <c r="F64" s="368"/>
      <c r="G64" s="368"/>
      <c r="H64" s="379" t="s">
        <v>141</v>
      </c>
      <c r="I64" s="125" t="s">
        <v>223</v>
      </c>
      <c r="J64" s="154" t="s">
        <v>548</v>
      </c>
      <c r="K64" s="154" t="s">
        <v>61</v>
      </c>
      <c r="L64" s="368"/>
      <c r="M64" s="368"/>
      <c r="N64" s="597"/>
      <c r="O64" s="402"/>
      <c r="P64" s="402"/>
      <c r="Q64" s="402"/>
      <c r="R64" s="597"/>
      <c r="S64" s="368"/>
    </row>
    <row r="65" spans="1:19" ht="30">
      <c r="A65" s="598"/>
      <c r="B65" s="388"/>
      <c r="C65" s="388"/>
      <c r="D65" s="369"/>
      <c r="E65" s="369"/>
      <c r="F65" s="369"/>
      <c r="G65" s="369"/>
      <c r="H65" s="379"/>
      <c r="I65" s="125" t="s">
        <v>518</v>
      </c>
      <c r="J65" s="154" t="s">
        <v>2417</v>
      </c>
      <c r="K65" s="154" t="s">
        <v>67</v>
      </c>
      <c r="L65" s="369"/>
      <c r="M65" s="369"/>
      <c r="N65" s="598"/>
      <c r="O65" s="388"/>
      <c r="P65" s="388"/>
      <c r="Q65" s="388"/>
      <c r="R65" s="598"/>
      <c r="S65" s="369"/>
    </row>
    <row r="66" spans="1:19" ht="87" customHeight="1">
      <c r="A66" s="380">
        <v>22</v>
      </c>
      <c r="B66" s="367">
        <v>1</v>
      </c>
      <c r="C66" s="367">
        <v>2</v>
      </c>
      <c r="D66" s="367">
        <v>12</v>
      </c>
      <c r="E66" s="367" t="s">
        <v>3401</v>
      </c>
      <c r="F66" s="367" t="s">
        <v>3451</v>
      </c>
      <c r="G66" s="367" t="s">
        <v>615</v>
      </c>
      <c r="H66" s="367" t="s">
        <v>117</v>
      </c>
      <c r="I66" s="125" t="s">
        <v>118</v>
      </c>
      <c r="J66" s="125">
        <v>1</v>
      </c>
      <c r="K66" s="125" t="s">
        <v>61</v>
      </c>
      <c r="L66" s="367" t="s">
        <v>3402</v>
      </c>
      <c r="M66" s="367"/>
      <c r="N66" s="367" t="s">
        <v>346</v>
      </c>
      <c r="O66" s="373"/>
      <c r="P66" s="373">
        <v>133908</v>
      </c>
      <c r="Q66" s="373"/>
      <c r="R66" s="373">
        <v>100312</v>
      </c>
      <c r="S66" s="367" t="s">
        <v>550</v>
      </c>
    </row>
    <row r="67" spans="1:19" ht="87" customHeight="1">
      <c r="A67" s="382"/>
      <c r="B67" s="369"/>
      <c r="C67" s="369"/>
      <c r="D67" s="369"/>
      <c r="E67" s="369"/>
      <c r="F67" s="369"/>
      <c r="G67" s="369"/>
      <c r="H67" s="369"/>
      <c r="I67" s="125" t="s">
        <v>198</v>
      </c>
      <c r="J67" s="125">
        <v>120</v>
      </c>
      <c r="K67" s="125" t="s">
        <v>67</v>
      </c>
      <c r="L67" s="369"/>
      <c r="M67" s="369"/>
      <c r="N67" s="369"/>
      <c r="O67" s="375"/>
      <c r="P67" s="375"/>
      <c r="Q67" s="375"/>
      <c r="R67" s="375"/>
      <c r="S67" s="369"/>
    </row>
    <row r="68" spans="1:19" ht="108" customHeight="1">
      <c r="A68" s="380">
        <v>23</v>
      </c>
      <c r="B68" s="367">
        <v>1</v>
      </c>
      <c r="C68" s="367">
        <v>3</v>
      </c>
      <c r="D68" s="367">
        <v>10</v>
      </c>
      <c r="E68" s="367" t="s">
        <v>3403</v>
      </c>
      <c r="F68" s="367" t="s">
        <v>3470</v>
      </c>
      <c r="G68" s="367" t="s">
        <v>3471</v>
      </c>
      <c r="H68" s="367" t="s">
        <v>355</v>
      </c>
      <c r="I68" s="125" t="s">
        <v>560</v>
      </c>
      <c r="J68" s="71">
        <v>1</v>
      </c>
      <c r="K68" s="71" t="s">
        <v>61</v>
      </c>
      <c r="L68" s="367" t="s">
        <v>3452</v>
      </c>
      <c r="M68" s="367"/>
      <c r="N68" s="367" t="s">
        <v>346</v>
      </c>
      <c r="O68" s="373"/>
      <c r="P68" s="373">
        <v>132325</v>
      </c>
      <c r="Q68" s="373"/>
      <c r="R68" s="373">
        <v>99903</v>
      </c>
      <c r="S68" s="367" t="s">
        <v>550</v>
      </c>
    </row>
    <row r="69" spans="1:19" ht="108" customHeight="1">
      <c r="A69" s="382"/>
      <c r="B69" s="369"/>
      <c r="C69" s="369"/>
      <c r="D69" s="369"/>
      <c r="E69" s="369"/>
      <c r="F69" s="369"/>
      <c r="G69" s="369"/>
      <c r="H69" s="369"/>
      <c r="I69" s="125" t="s">
        <v>561</v>
      </c>
      <c r="J69" s="317">
        <v>25000</v>
      </c>
      <c r="K69" s="71" t="s">
        <v>67</v>
      </c>
      <c r="L69" s="368"/>
      <c r="M69" s="368"/>
      <c r="N69" s="368"/>
      <c r="O69" s="374"/>
      <c r="P69" s="374"/>
      <c r="Q69" s="374"/>
      <c r="R69" s="374"/>
      <c r="S69" s="368"/>
    </row>
    <row r="70" spans="1:19" ht="72" customHeight="1">
      <c r="A70" s="380">
        <v>24</v>
      </c>
      <c r="B70" s="367">
        <v>1</v>
      </c>
      <c r="C70" s="367">
        <v>2</v>
      </c>
      <c r="D70" s="367">
        <v>12</v>
      </c>
      <c r="E70" s="367" t="s">
        <v>3404</v>
      </c>
      <c r="F70" s="367" t="s">
        <v>3405</v>
      </c>
      <c r="G70" s="367" t="s">
        <v>3406</v>
      </c>
      <c r="H70" s="367" t="s">
        <v>117</v>
      </c>
      <c r="I70" s="125" t="s">
        <v>118</v>
      </c>
      <c r="J70" s="71">
        <v>1</v>
      </c>
      <c r="K70" s="71" t="s">
        <v>61</v>
      </c>
      <c r="L70" s="367" t="s">
        <v>3407</v>
      </c>
      <c r="M70" s="601"/>
      <c r="N70" s="367" t="s">
        <v>346</v>
      </c>
      <c r="O70" s="373"/>
      <c r="P70" s="373">
        <v>129222.75</v>
      </c>
      <c r="Q70" s="373"/>
      <c r="R70" s="373">
        <v>102223.75</v>
      </c>
      <c r="S70" s="367" t="s">
        <v>550</v>
      </c>
    </row>
    <row r="71" spans="1:19" ht="72" customHeight="1">
      <c r="A71" s="382"/>
      <c r="B71" s="369"/>
      <c r="C71" s="369"/>
      <c r="D71" s="369"/>
      <c r="E71" s="369"/>
      <c r="F71" s="369"/>
      <c r="G71" s="369"/>
      <c r="H71" s="369"/>
      <c r="I71" s="125" t="s">
        <v>198</v>
      </c>
      <c r="J71" s="71">
        <v>150</v>
      </c>
      <c r="K71" s="71" t="s">
        <v>67</v>
      </c>
      <c r="L71" s="369"/>
      <c r="M71" s="545"/>
      <c r="N71" s="369"/>
      <c r="O71" s="375"/>
      <c r="P71" s="375"/>
      <c r="Q71" s="375"/>
      <c r="R71" s="375"/>
      <c r="S71" s="369"/>
    </row>
    <row r="72" spans="1:19" ht="75" customHeight="1">
      <c r="A72" s="380">
        <v>25</v>
      </c>
      <c r="B72" s="367">
        <v>6</v>
      </c>
      <c r="C72" s="367">
        <v>1</v>
      </c>
      <c r="D72" s="367">
        <v>6</v>
      </c>
      <c r="E72" s="379" t="s">
        <v>513</v>
      </c>
      <c r="F72" s="379" t="s">
        <v>3408</v>
      </c>
      <c r="G72" s="367" t="s">
        <v>3409</v>
      </c>
      <c r="H72" s="379" t="s">
        <v>141</v>
      </c>
      <c r="I72" s="125" t="s">
        <v>223</v>
      </c>
      <c r="J72" s="154" t="s">
        <v>534</v>
      </c>
      <c r="K72" s="154" t="s">
        <v>61</v>
      </c>
      <c r="L72" s="379" t="s">
        <v>3410</v>
      </c>
      <c r="M72" s="398"/>
      <c r="N72" s="398" t="s">
        <v>346</v>
      </c>
      <c r="O72" s="600"/>
      <c r="P72" s="566">
        <v>24300.86</v>
      </c>
      <c r="Q72" s="600"/>
      <c r="R72" s="373">
        <v>21289.69</v>
      </c>
      <c r="S72" s="367" t="s">
        <v>517</v>
      </c>
    </row>
    <row r="73" spans="1:19" ht="75" customHeight="1">
      <c r="A73" s="369"/>
      <c r="B73" s="369"/>
      <c r="C73" s="369"/>
      <c r="D73" s="369"/>
      <c r="E73" s="379"/>
      <c r="F73" s="379"/>
      <c r="G73" s="369"/>
      <c r="H73" s="379"/>
      <c r="I73" s="125" t="s">
        <v>518</v>
      </c>
      <c r="J73" s="154" t="s">
        <v>536</v>
      </c>
      <c r="K73" s="154" t="s">
        <v>67</v>
      </c>
      <c r="L73" s="379"/>
      <c r="M73" s="398"/>
      <c r="N73" s="398"/>
      <c r="O73" s="379"/>
      <c r="P73" s="402"/>
      <c r="Q73" s="379"/>
      <c r="R73" s="375"/>
      <c r="S73" s="369"/>
    </row>
    <row r="74" spans="1:19" ht="54" customHeight="1">
      <c r="A74" s="380">
        <v>26</v>
      </c>
      <c r="B74" s="367">
        <v>6</v>
      </c>
      <c r="C74" s="367">
        <v>1</v>
      </c>
      <c r="D74" s="367">
        <v>6</v>
      </c>
      <c r="E74" s="367" t="s">
        <v>3411</v>
      </c>
      <c r="F74" s="367" t="s">
        <v>3453</v>
      </c>
      <c r="G74" s="367" t="s">
        <v>3412</v>
      </c>
      <c r="H74" s="367" t="s">
        <v>141</v>
      </c>
      <c r="I74" s="125" t="s">
        <v>223</v>
      </c>
      <c r="J74" s="154" t="s">
        <v>534</v>
      </c>
      <c r="K74" s="154" t="s">
        <v>61</v>
      </c>
      <c r="L74" s="379" t="s">
        <v>3413</v>
      </c>
      <c r="M74" s="398"/>
      <c r="N74" s="398" t="s">
        <v>346</v>
      </c>
      <c r="O74" s="599"/>
      <c r="P74" s="599">
        <v>24166.34</v>
      </c>
      <c r="Q74" s="599"/>
      <c r="R74" s="373">
        <v>21439.69</v>
      </c>
      <c r="S74" s="367" t="s">
        <v>517</v>
      </c>
    </row>
    <row r="75" spans="1:19" ht="54" customHeight="1">
      <c r="A75" s="382"/>
      <c r="B75" s="369"/>
      <c r="C75" s="369"/>
      <c r="D75" s="369"/>
      <c r="E75" s="369"/>
      <c r="F75" s="369"/>
      <c r="G75" s="369"/>
      <c r="H75" s="369"/>
      <c r="I75" s="125" t="s">
        <v>518</v>
      </c>
      <c r="J75" s="154" t="s">
        <v>3414</v>
      </c>
      <c r="K75" s="154" t="s">
        <v>67</v>
      </c>
      <c r="L75" s="379"/>
      <c r="M75" s="398"/>
      <c r="N75" s="398"/>
      <c r="O75" s="398"/>
      <c r="P75" s="398"/>
      <c r="Q75" s="398"/>
      <c r="R75" s="375"/>
      <c r="S75" s="369"/>
    </row>
    <row r="76" spans="1:19" ht="64.5" customHeight="1">
      <c r="A76" s="380">
        <v>27</v>
      </c>
      <c r="B76" s="367">
        <v>1</v>
      </c>
      <c r="C76" s="367">
        <v>5</v>
      </c>
      <c r="D76" s="367">
        <v>11</v>
      </c>
      <c r="E76" s="367" t="s">
        <v>3415</v>
      </c>
      <c r="F76" s="367" t="s">
        <v>3416</v>
      </c>
      <c r="G76" s="367" t="s">
        <v>3417</v>
      </c>
      <c r="H76" s="379" t="s">
        <v>541</v>
      </c>
      <c r="I76" s="125" t="s">
        <v>107</v>
      </c>
      <c r="J76" s="154" t="s">
        <v>563</v>
      </c>
      <c r="K76" s="154" t="s">
        <v>61</v>
      </c>
      <c r="L76" s="597" t="s">
        <v>3418</v>
      </c>
      <c r="M76" s="591"/>
      <c r="N76" s="398" t="s">
        <v>346</v>
      </c>
      <c r="O76" s="591"/>
      <c r="P76" s="567">
        <v>117304.18</v>
      </c>
      <c r="Q76" s="591"/>
      <c r="R76" s="374">
        <v>98645</v>
      </c>
      <c r="S76" s="368" t="s">
        <v>550</v>
      </c>
    </row>
    <row r="77" spans="1:19" ht="64.5" customHeight="1">
      <c r="A77" s="598"/>
      <c r="B77" s="598"/>
      <c r="C77" s="598"/>
      <c r="D77" s="598"/>
      <c r="E77" s="598"/>
      <c r="F77" s="598"/>
      <c r="G77" s="598"/>
      <c r="H77" s="379"/>
      <c r="I77" s="125" t="s">
        <v>108</v>
      </c>
      <c r="J77" s="154" t="s">
        <v>564</v>
      </c>
      <c r="K77" s="154" t="s">
        <v>67</v>
      </c>
      <c r="L77" s="598"/>
      <c r="M77" s="592"/>
      <c r="N77" s="398"/>
      <c r="O77" s="592"/>
      <c r="P77" s="596"/>
      <c r="Q77" s="592"/>
      <c r="R77" s="369"/>
      <c r="S77" s="369"/>
    </row>
    <row r="78" spans="1:19" ht="84" customHeight="1">
      <c r="A78" s="380">
        <v>28</v>
      </c>
      <c r="B78" s="367">
        <v>5</v>
      </c>
      <c r="C78" s="367">
        <v>1</v>
      </c>
      <c r="D78" s="367">
        <v>6</v>
      </c>
      <c r="E78" s="367" t="s">
        <v>3419</v>
      </c>
      <c r="F78" s="367" t="s">
        <v>3454</v>
      </c>
      <c r="G78" s="367" t="s">
        <v>3455</v>
      </c>
      <c r="H78" s="379" t="s">
        <v>541</v>
      </c>
      <c r="I78" s="125" t="s">
        <v>107</v>
      </c>
      <c r="J78" s="71">
        <v>8</v>
      </c>
      <c r="K78" s="125" t="s">
        <v>61</v>
      </c>
      <c r="L78" s="367" t="s">
        <v>3420</v>
      </c>
      <c r="M78" s="398"/>
      <c r="N78" s="398" t="s">
        <v>346</v>
      </c>
      <c r="O78" s="373"/>
      <c r="P78" s="566">
        <v>32882.129999999997</v>
      </c>
      <c r="Q78" s="566"/>
      <c r="R78" s="373">
        <v>23976.799999999999</v>
      </c>
      <c r="S78" s="367" t="s">
        <v>529</v>
      </c>
    </row>
    <row r="79" spans="1:19" ht="84" customHeight="1">
      <c r="A79" s="382"/>
      <c r="B79" s="369"/>
      <c r="C79" s="369"/>
      <c r="D79" s="369"/>
      <c r="E79" s="369"/>
      <c r="F79" s="369"/>
      <c r="G79" s="369"/>
      <c r="H79" s="379"/>
      <c r="I79" s="125" t="s">
        <v>108</v>
      </c>
      <c r="J79" s="317">
        <v>176</v>
      </c>
      <c r="K79" s="125" t="s">
        <v>67</v>
      </c>
      <c r="L79" s="368"/>
      <c r="M79" s="398"/>
      <c r="N79" s="398"/>
      <c r="O79" s="567"/>
      <c r="P79" s="567"/>
      <c r="Q79" s="567"/>
      <c r="R79" s="369"/>
      <c r="S79" s="369"/>
    </row>
    <row r="80" spans="1:19" ht="102" customHeight="1">
      <c r="A80" s="380">
        <v>29</v>
      </c>
      <c r="B80" s="387">
        <v>2</v>
      </c>
      <c r="C80" s="367">
        <v>1</v>
      </c>
      <c r="D80" s="387">
        <v>6</v>
      </c>
      <c r="E80" s="367" t="s">
        <v>3421</v>
      </c>
      <c r="F80" s="367" t="s">
        <v>3456</v>
      </c>
      <c r="G80" s="367" t="s">
        <v>3422</v>
      </c>
      <c r="H80" s="367" t="s">
        <v>541</v>
      </c>
      <c r="I80" s="125" t="s">
        <v>107</v>
      </c>
      <c r="J80" s="71">
        <v>6</v>
      </c>
      <c r="K80" s="125" t="s">
        <v>61</v>
      </c>
      <c r="L80" s="367" t="s">
        <v>3423</v>
      </c>
      <c r="M80" s="398"/>
      <c r="N80" s="398" t="s">
        <v>346</v>
      </c>
      <c r="O80" s="373"/>
      <c r="P80" s="566">
        <v>29126.51</v>
      </c>
      <c r="Q80" s="566"/>
      <c r="R80" s="373">
        <v>26034.5</v>
      </c>
      <c r="S80" s="367" t="s">
        <v>529</v>
      </c>
    </row>
    <row r="81" spans="1:19" ht="102" customHeight="1">
      <c r="A81" s="382"/>
      <c r="B81" s="402"/>
      <c r="C81" s="368"/>
      <c r="D81" s="402"/>
      <c r="E81" s="368"/>
      <c r="F81" s="368"/>
      <c r="G81" s="369"/>
      <c r="H81" s="369"/>
      <c r="I81" s="125" t="s">
        <v>108</v>
      </c>
      <c r="J81" s="71">
        <v>90</v>
      </c>
      <c r="K81" s="125" t="s">
        <v>67</v>
      </c>
      <c r="L81" s="368"/>
      <c r="M81" s="398"/>
      <c r="N81" s="398"/>
      <c r="O81" s="567"/>
      <c r="P81" s="567"/>
      <c r="Q81" s="567"/>
      <c r="R81" s="369"/>
      <c r="S81" s="369"/>
    </row>
    <row r="82" spans="1:19" ht="69" customHeight="1">
      <c r="A82" s="380">
        <v>30</v>
      </c>
      <c r="B82" s="398">
        <v>2</v>
      </c>
      <c r="C82" s="379">
        <v>1</v>
      </c>
      <c r="D82" s="398">
        <v>6</v>
      </c>
      <c r="E82" s="379" t="s">
        <v>3424</v>
      </c>
      <c r="F82" s="367" t="s">
        <v>3425</v>
      </c>
      <c r="G82" s="367" t="s">
        <v>3457</v>
      </c>
      <c r="H82" s="379" t="s">
        <v>541</v>
      </c>
      <c r="I82" s="125" t="s">
        <v>107</v>
      </c>
      <c r="J82" s="71">
        <v>8</v>
      </c>
      <c r="K82" s="125" t="s">
        <v>61</v>
      </c>
      <c r="L82" s="379" t="s">
        <v>3426</v>
      </c>
      <c r="M82" s="398"/>
      <c r="N82" s="398" t="s">
        <v>346</v>
      </c>
      <c r="O82" s="600"/>
      <c r="P82" s="599">
        <v>35522.339999999997</v>
      </c>
      <c r="Q82" s="599"/>
      <c r="R82" s="373">
        <v>31935.32</v>
      </c>
      <c r="S82" s="367" t="s">
        <v>529</v>
      </c>
    </row>
    <row r="83" spans="1:19" ht="87" customHeight="1">
      <c r="A83" s="382"/>
      <c r="B83" s="398"/>
      <c r="C83" s="379"/>
      <c r="D83" s="398"/>
      <c r="E83" s="379"/>
      <c r="F83" s="369"/>
      <c r="G83" s="369"/>
      <c r="H83" s="379"/>
      <c r="I83" s="125" t="s">
        <v>108</v>
      </c>
      <c r="J83" s="71">
        <v>120</v>
      </c>
      <c r="K83" s="125" t="s">
        <v>67</v>
      </c>
      <c r="L83" s="379"/>
      <c r="M83" s="398"/>
      <c r="N83" s="398"/>
      <c r="O83" s="599"/>
      <c r="P83" s="599"/>
      <c r="Q83" s="599"/>
      <c r="R83" s="375"/>
      <c r="S83" s="369"/>
    </row>
    <row r="84" spans="1:19" ht="30">
      <c r="A84" s="380">
        <v>31</v>
      </c>
      <c r="B84" s="398">
        <v>2</v>
      </c>
      <c r="C84" s="379">
        <v>1</v>
      </c>
      <c r="D84" s="379">
        <v>6</v>
      </c>
      <c r="E84" s="379" t="s">
        <v>3427</v>
      </c>
      <c r="F84" s="379" t="s">
        <v>3428</v>
      </c>
      <c r="G84" s="367" t="s">
        <v>3429</v>
      </c>
      <c r="H84" s="379" t="s">
        <v>324</v>
      </c>
      <c r="I84" s="125" t="s">
        <v>496</v>
      </c>
      <c r="J84" s="154" t="s">
        <v>534</v>
      </c>
      <c r="K84" s="125" t="s">
        <v>61</v>
      </c>
      <c r="L84" s="379" t="s">
        <v>3430</v>
      </c>
      <c r="M84" s="398"/>
      <c r="N84" s="398" t="s">
        <v>346</v>
      </c>
      <c r="O84" s="599"/>
      <c r="P84" s="599">
        <v>61435.12</v>
      </c>
      <c r="Q84" s="599"/>
      <c r="R84" s="373">
        <v>52756</v>
      </c>
      <c r="S84" s="367" t="s">
        <v>529</v>
      </c>
    </row>
    <row r="85" spans="1:19" ht="45">
      <c r="A85" s="382"/>
      <c r="B85" s="398"/>
      <c r="C85" s="379"/>
      <c r="D85" s="379"/>
      <c r="E85" s="379"/>
      <c r="F85" s="379"/>
      <c r="G85" s="369"/>
      <c r="H85" s="379"/>
      <c r="I85" s="125" t="s">
        <v>551</v>
      </c>
      <c r="J85" s="154" t="s">
        <v>536</v>
      </c>
      <c r="K85" s="125" t="s">
        <v>67</v>
      </c>
      <c r="L85" s="379"/>
      <c r="M85" s="398"/>
      <c r="N85" s="398"/>
      <c r="O85" s="599"/>
      <c r="P85" s="599"/>
      <c r="Q85" s="599"/>
      <c r="R85" s="375"/>
      <c r="S85" s="369"/>
    </row>
    <row r="86" spans="1:19" ht="102" customHeight="1">
      <c r="A86" s="380">
        <v>32</v>
      </c>
      <c r="B86" s="398">
        <v>2</v>
      </c>
      <c r="C86" s="379">
        <v>1</v>
      </c>
      <c r="D86" s="379">
        <v>6</v>
      </c>
      <c r="E86" s="379" t="s">
        <v>3431</v>
      </c>
      <c r="F86" s="379" t="s">
        <v>3432</v>
      </c>
      <c r="G86" s="367" t="s">
        <v>3433</v>
      </c>
      <c r="H86" s="379" t="s">
        <v>324</v>
      </c>
      <c r="I86" s="125" t="s">
        <v>496</v>
      </c>
      <c r="J86" s="154" t="s">
        <v>534</v>
      </c>
      <c r="K86" s="125" t="s">
        <v>61</v>
      </c>
      <c r="L86" s="379" t="s">
        <v>3434</v>
      </c>
      <c r="M86" s="398"/>
      <c r="N86" s="398" t="s">
        <v>346</v>
      </c>
      <c r="O86" s="599"/>
      <c r="P86" s="599">
        <v>60748.88</v>
      </c>
      <c r="Q86" s="599"/>
      <c r="R86" s="373">
        <v>52043.199999999997</v>
      </c>
      <c r="S86" s="367" t="s">
        <v>529</v>
      </c>
    </row>
    <row r="87" spans="1:19" ht="102" customHeight="1">
      <c r="A87" s="382"/>
      <c r="B87" s="398"/>
      <c r="C87" s="379"/>
      <c r="D87" s="379"/>
      <c r="E87" s="379"/>
      <c r="F87" s="379"/>
      <c r="G87" s="369"/>
      <c r="H87" s="379"/>
      <c r="I87" s="125" t="s">
        <v>551</v>
      </c>
      <c r="J87" s="154" t="s">
        <v>536</v>
      </c>
      <c r="K87" s="125" t="s">
        <v>67</v>
      </c>
      <c r="L87" s="379"/>
      <c r="M87" s="398"/>
      <c r="N87" s="398"/>
      <c r="O87" s="599"/>
      <c r="P87" s="599"/>
      <c r="Q87" s="599"/>
      <c r="R87" s="375"/>
      <c r="S87" s="369"/>
    </row>
    <row r="88" spans="1:19" ht="30">
      <c r="A88" s="380">
        <v>33</v>
      </c>
      <c r="B88" s="387">
        <v>1</v>
      </c>
      <c r="C88" s="387">
        <v>1</v>
      </c>
      <c r="D88" s="367">
        <v>6</v>
      </c>
      <c r="E88" s="367" t="s">
        <v>3435</v>
      </c>
      <c r="F88" s="367" t="s">
        <v>3505</v>
      </c>
      <c r="G88" s="367" t="s">
        <v>3436</v>
      </c>
      <c r="H88" s="367" t="s">
        <v>324</v>
      </c>
      <c r="I88" s="125" t="s">
        <v>496</v>
      </c>
      <c r="J88" s="154" t="s">
        <v>534</v>
      </c>
      <c r="K88" s="125" t="s">
        <v>61</v>
      </c>
      <c r="L88" s="367" t="s">
        <v>3437</v>
      </c>
      <c r="M88" s="367"/>
      <c r="N88" s="367" t="s">
        <v>346</v>
      </c>
      <c r="O88" s="566"/>
      <c r="P88" s="566">
        <v>71245.5</v>
      </c>
      <c r="Q88" s="566"/>
      <c r="R88" s="373">
        <v>56150</v>
      </c>
      <c r="S88" s="367" t="s">
        <v>3438</v>
      </c>
    </row>
    <row r="89" spans="1:19" ht="30">
      <c r="A89" s="597"/>
      <c r="B89" s="402"/>
      <c r="C89" s="402"/>
      <c r="D89" s="368"/>
      <c r="E89" s="368"/>
      <c r="F89" s="368"/>
      <c r="G89" s="368"/>
      <c r="H89" s="369"/>
      <c r="I89" s="125" t="s">
        <v>499</v>
      </c>
      <c r="J89" s="154" t="s">
        <v>3439</v>
      </c>
      <c r="K89" s="125" t="s">
        <v>67</v>
      </c>
      <c r="L89" s="368"/>
      <c r="M89" s="368"/>
      <c r="N89" s="368"/>
      <c r="O89" s="402"/>
      <c r="P89" s="402"/>
      <c r="Q89" s="402"/>
      <c r="R89" s="374"/>
      <c r="S89" s="368"/>
    </row>
    <row r="90" spans="1:19" ht="82.5" customHeight="1">
      <c r="A90" s="597"/>
      <c r="B90" s="402"/>
      <c r="C90" s="402"/>
      <c r="D90" s="368"/>
      <c r="E90" s="368"/>
      <c r="F90" s="368"/>
      <c r="G90" s="368"/>
      <c r="H90" s="310" t="s">
        <v>634</v>
      </c>
      <c r="I90" s="125" t="s">
        <v>635</v>
      </c>
      <c r="J90" s="154" t="s">
        <v>534</v>
      </c>
      <c r="K90" s="154" t="s">
        <v>61</v>
      </c>
      <c r="L90" s="368"/>
      <c r="M90" s="368"/>
      <c r="N90" s="368"/>
      <c r="O90" s="402"/>
      <c r="P90" s="402"/>
      <c r="Q90" s="402"/>
      <c r="R90" s="374"/>
      <c r="S90" s="368"/>
    </row>
    <row r="91" spans="1:19" ht="82.5" customHeight="1">
      <c r="A91" s="380">
        <v>34</v>
      </c>
      <c r="B91" s="367">
        <v>6</v>
      </c>
      <c r="C91" s="367">
        <v>1</v>
      </c>
      <c r="D91" s="367">
        <v>6</v>
      </c>
      <c r="E91" s="367" t="s">
        <v>3440</v>
      </c>
      <c r="F91" s="367" t="s">
        <v>3441</v>
      </c>
      <c r="G91" s="367" t="s">
        <v>568</v>
      </c>
      <c r="H91" s="379" t="s">
        <v>541</v>
      </c>
      <c r="I91" s="125" t="s">
        <v>107</v>
      </c>
      <c r="J91" s="154" t="s">
        <v>534</v>
      </c>
      <c r="K91" s="125" t="s">
        <v>61</v>
      </c>
      <c r="L91" s="379" t="s">
        <v>569</v>
      </c>
      <c r="M91" s="398"/>
      <c r="N91" s="398" t="s">
        <v>346</v>
      </c>
      <c r="O91" s="600"/>
      <c r="P91" s="599">
        <v>45724.12</v>
      </c>
      <c r="Q91" s="599"/>
      <c r="R91" s="373">
        <v>40800</v>
      </c>
      <c r="S91" s="367" t="s">
        <v>570</v>
      </c>
    </row>
    <row r="92" spans="1:19" ht="30">
      <c r="A92" s="382"/>
      <c r="B92" s="369"/>
      <c r="C92" s="369"/>
      <c r="D92" s="369"/>
      <c r="E92" s="369"/>
      <c r="F92" s="369"/>
      <c r="G92" s="369"/>
      <c r="H92" s="379"/>
      <c r="I92" s="125" t="s">
        <v>108</v>
      </c>
      <c r="J92" s="154" t="s">
        <v>571</v>
      </c>
      <c r="K92" s="125" t="s">
        <v>67</v>
      </c>
      <c r="L92" s="379"/>
      <c r="M92" s="398"/>
      <c r="N92" s="398"/>
      <c r="O92" s="599"/>
      <c r="P92" s="599"/>
      <c r="Q92" s="599"/>
      <c r="R92" s="375"/>
      <c r="S92" s="369"/>
    </row>
    <row r="93" spans="1:19" ht="73.5" customHeight="1">
      <c r="A93" s="380">
        <v>35</v>
      </c>
      <c r="B93" s="367">
        <v>1</v>
      </c>
      <c r="C93" s="367">
        <v>1</v>
      </c>
      <c r="D93" s="367">
        <v>6</v>
      </c>
      <c r="E93" s="367" t="s">
        <v>3442</v>
      </c>
      <c r="F93" s="367" t="s">
        <v>3443</v>
      </c>
      <c r="G93" s="367" t="s">
        <v>3444</v>
      </c>
      <c r="H93" s="379" t="s">
        <v>541</v>
      </c>
      <c r="I93" s="125" t="s">
        <v>107</v>
      </c>
      <c r="J93" s="154" t="s">
        <v>563</v>
      </c>
      <c r="K93" s="125" t="s">
        <v>61</v>
      </c>
      <c r="L93" s="379" t="s">
        <v>3445</v>
      </c>
      <c r="M93" s="398"/>
      <c r="N93" s="398" t="s">
        <v>346</v>
      </c>
      <c r="O93" s="600"/>
      <c r="P93" s="599">
        <v>17058.599999999999</v>
      </c>
      <c r="Q93" s="599"/>
      <c r="R93" s="373">
        <v>12270</v>
      </c>
      <c r="S93" s="367" t="s">
        <v>3446</v>
      </c>
    </row>
    <row r="94" spans="1:19" ht="73.5" customHeight="1">
      <c r="A94" s="382"/>
      <c r="B94" s="369"/>
      <c r="C94" s="369"/>
      <c r="D94" s="369"/>
      <c r="E94" s="369"/>
      <c r="F94" s="369"/>
      <c r="G94" s="369"/>
      <c r="H94" s="379"/>
      <c r="I94" s="125" t="s">
        <v>108</v>
      </c>
      <c r="J94" s="154" t="s">
        <v>564</v>
      </c>
      <c r="K94" s="125" t="s">
        <v>67</v>
      </c>
      <c r="L94" s="379"/>
      <c r="M94" s="398"/>
      <c r="N94" s="398"/>
      <c r="O94" s="599"/>
      <c r="P94" s="599"/>
      <c r="Q94" s="599"/>
      <c r="R94" s="375"/>
      <c r="S94" s="369"/>
    </row>
    <row r="95" spans="1:19">
      <c r="A95" s="380">
        <v>36</v>
      </c>
      <c r="B95" s="367">
        <v>1</v>
      </c>
      <c r="C95" s="367">
        <v>1</v>
      </c>
      <c r="D95" s="367">
        <v>6</v>
      </c>
      <c r="E95" s="367" t="s">
        <v>3447</v>
      </c>
      <c r="F95" s="367" t="s">
        <v>3448</v>
      </c>
      <c r="G95" s="367" t="s">
        <v>3449</v>
      </c>
      <c r="H95" s="367" t="s">
        <v>141</v>
      </c>
      <c r="I95" s="125" t="s">
        <v>223</v>
      </c>
      <c r="J95" s="125">
        <v>1</v>
      </c>
      <c r="K95" s="125" t="s">
        <v>61</v>
      </c>
      <c r="L95" s="367" t="s">
        <v>3450</v>
      </c>
      <c r="M95" s="387"/>
      <c r="N95" s="387" t="s">
        <v>346</v>
      </c>
      <c r="O95" s="593"/>
      <c r="P95" s="373">
        <v>8196.07</v>
      </c>
      <c r="Q95" s="566"/>
      <c r="R95" s="373">
        <v>73812.710000000006</v>
      </c>
      <c r="S95" s="367" t="s">
        <v>558</v>
      </c>
    </row>
    <row r="96" spans="1:19" ht="30">
      <c r="A96" s="597"/>
      <c r="B96" s="597"/>
      <c r="C96" s="597"/>
      <c r="D96" s="597"/>
      <c r="E96" s="597"/>
      <c r="F96" s="597"/>
      <c r="G96" s="597"/>
      <c r="H96" s="369"/>
      <c r="I96" s="125" t="s">
        <v>518</v>
      </c>
      <c r="J96" s="125">
        <v>6</v>
      </c>
      <c r="K96" s="125" t="s">
        <v>67</v>
      </c>
      <c r="L96" s="597"/>
      <c r="M96" s="591"/>
      <c r="N96" s="591"/>
      <c r="O96" s="594"/>
      <c r="P96" s="567"/>
      <c r="Q96" s="567"/>
      <c r="R96" s="374"/>
      <c r="S96" s="597"/>
    </row>
    <row r="97" spans="1:19">
      <c r="A97" s="597"/>
      <c r="B97" s="597"/>
      <c r="C97" s="597"/>
      <c r="D97" s="597"/>
      <c r="E97" s="597"/>
      <c r="F97" s="597"/>
      <c r="G97" s="597"/>
      <c r="H97" s="367" t="s">
        <v>141</v>
      </c>
      <c r="I97" s="125" t="s">
        <v>223</v>
      </c>
      <c r="J97" s="154" t="s">
        <v>534</v>
      </c>
      <c r="K97" s="154" t="s">
        <v>61</v>
      </c>
      <c r="L97" s="597"/>
      <c r="M97" s="591"/>
      <c r="N97" s="591"/>
      <c r="O97" s="594"/>
      <c r="P97" s="567"/>
      <c r="Q97" s="567"/>
      <c r="R97" s="374"/>
      <c r="S97" s="597"/>
    </row>
    <row r="98" spans="1:19" ht="30">
      <c r="A98" s="597"/>
      <c r="B98" s="597"/>
      <c r="C98" s="597"/>
      <c r="D98" s="597"/>
      <c r="E98" s="597"/>
      <c r="F98" s="597"/>
      <c r="G98" s="597"/>
      <c r="H98" s="369"/>
      <c r="I98" s="125" t="s">
        <v>518</v>
      </c>
      <c r="J98" s="154" t="s">
        <v>2671</v>
      </c>
      <c r="K98" s="154" t="s">
        <v>67</v>
      </c>
      <c r="L98" s="597"/>
      <c r="M98" s="591"/>
      <c r="N98" s="591"/>
      <c r="O98" s="594"/>
      <c r="P98" s="567"/>
      <c r="Q98" s="567"/>
      <c r="R98" s="374"/>
      <c r="S98" s="597"/>
    </row>
    <row r="99" spans="1:19" ht="30">
      <c r="A99" s="597"/>
      <c r="B99" s="597"/>
      <c r="C99" s="597"/>
      <c r="D99" s="597"/>
      <c r="E99" s="597"/>
      <c r="F99" s="597"/>
      <c r="G99" s="597"/>
      <c r="H99" s="367" t="s">
        <v>355</v>
      </c>
      <c r="I99" s="125" t="s">
        <v>560</v>
      </c>
      <c r="J99" s="154" t="s">
        <v>1844</v>
      </c>
      <c r="K99" s="154" t="s">
        <v>61</v>
      </c>
      <c r="L99" s="597"/>
      <c r="M99" s="591"/>
      <c r="N99" s="591"/>
      <c r="O99" s="594"/>
      <c r="P99" s="567"/>
      <c r="Q99" s="567"/>
      <c r="R99" s="374"/>
      <c r="S99" s="597"/>
    </row>
    <row r="100" spans="1:19" ht="60">
      <c r="A100" s="597"/>
      <c r="B100" s="597"/>
      <c r="C100" s="597"/>
      <c r="D100" s="597"/>
      <c r="E100" s="597"/>
      <c r="F100" s="597"/>
      <c r="G100" s="597"/>
      <c r="H100" s="369"/>
      <c r="I100" s="125" t="s">
        <v>561</v>
      </c>
      <c r="J100" s="154" t="s">
        <v>562</v>
      </c>
      <c r="K100" s="154" t="s">
        <v>67</v>
      </c>
      <c r="L100" s="597"/>
      <c r="M100" s="591"/>
      <c r="N100" s="591"/>
      <c r="O100" s="594"/>
      <c r="P100" s="567"/>
      <c r="Q100" s="567"/>
      <c r="R100" s="374"/>
      <c r="S100" s="597"/>
    </row>
    <row r="101" spans="1:19">
      <c r="A101" s="597"/>
      <c r="B101" s="597"/>
      <c r="C101" s="597"/>
      <c r="D101" s="597"/>
      <c r="E101" s="597"/>
      <c r="F101" s="597"/>
      <c r="G101" s="597"/>
      <c r="H101" s="367" t="s">
        <v>541</v>
      </c>
      <c r="I101" s="125" t="s">
        <v>107</v>
      </c>
      <c r="J101" s="154" t="s">
        <v>563</v>
      </c>
      <c r="K101" s="154" t="s">
        <v>61</v>
      </c>
      <c r="L101" s="597"/>
      <c r="M101" s="591"/>
      <c r="N101" s="591"/>
      <c r="O101" s="594"/>
      <c r="P101" s="567"/>
      <c r="Q101" s="567"/>
      <c r="R101" s="374"/>
      <c r="S101" s="597"/>
    </row>
    <row r="102" spans="1:19" ht="30">
      <c r="A102" s="597"/>
      <c r="B102" s="597"/>
      <c r="C102" s="597"/>
      <c r="D102" s="597"/>
      <c r="E102" s="597"/>
      <c r="F102" s="597"/>
      <c r="G102" s="597"/>
      <c r="H102" s="369"/>
      <c r="I102" s="125" t="s">
        <v>108</v>
      </c>
      <c r="J102" s="154" t="s">
        <v>564</v>
      </c>
      <c r="K102" s="154" t="s">
        <v>67</v>
      </c>
      <c r="L102" s="597"/>
      <c r="M102" s="591"/>
      <c r="N102" s="591"/>
      <c r="O102" s="594"/>
      <c r="P102" s="567"/>
      <c r="Q102" s="567"/>
      <c r="R102" s="374"/>
      <c r="S102" s="597"/>
    </row>
    <row r="103" spans="1:19">
      <c r="A103" s="597"/>
      <c r="B103" s="597"/>
      <c r="C103" s="597"/>
      <c r="D103" s="597"/>
      <c r="E103" s="597"/>
      <c r="F103" s="597"/>
      <c r="G103" s="597"/>
      <c r="H103" s="367" t="s">
        <v>541</v>
      </c>
      <c r="I103" s="125" t="s">
        <v>107</v>
      </c>
      <c r="J103" s="154" t="s">
        <v>534</v>
      </c>
      <c r="K103" s="154" t="s">
        <v>61</v>
      </c>
      <c r="L103" s="597"/>
      <c r="M103" s="591"/>
      <c r="N103" s="591"/>
      <c r="O103" s="594"/>
      <c r="P103" s="567"/>
      <c r="Q103" s="567"/>
      <c r="R103" s="374"/>
      <c r="S103" s="597"/>
    </row>
    <row r="104" spans="1:19" ht="30">
      <c r="A104" s="598"/>
      <c r="B104" s="598"/>
      <c r="C104" s="598"/>
      <c r="D104" s="598"/>
      <c r="E104" s="598"/>
      <c r="F104" s="598"/>
      <c r="G104" s="598"/>
      <c r="H104" s="369"/>
      <c r="I104" s="125" t="s">
        <v>108</v>
      </c>
      <c r="J104" s="154" t="s">
        <v>559</v>
      </c>
      <c r="K104" s="154" t="s">
        <v>67</v>
      </c>
      <c r="L104" s="598"/>
      <c r="M104" s="592"/>
      <c r="N104" s="592"/>
      <c r="O104" s="595"/>
      <c r="P104" s="596"/>
      <c r="Q104" s="596"/>
      <c r="R104" s="375"/>
      <c r="S104" s="598"/>
    </row>
    <row r="105" spans="1:19">
      <c r="A105" s="53"/>
      <c r="B105" s="53"/>
      <c r="C105" s="53"/>
      <c r="D105" s="53"/>
      <c r="E105" s="53"/>
      <c r="F105" s="53"/>
      <c r="G105" s="53"/>
      <c r="H105" s="53"/>
      <c r="I105" s="53"/>
      <c r="J105" s="53"/>
      <c r="K105" s="53"/>
      <c r="L105" s="53"/>
      <c r="M105" s="53"/>
      <c r="N105" s="53"/>
      <c r="O105" s="53"/>
      <c r="P105" s="53"/>
      <c r="Q105" s="53"/>
      <c r="R105" s="53"/>
      <c r="S105" s="53"/>
    </row>
    <row r="106" spans="1:19">
      <c r="O106" s="383"/>
      <c r="P106" s="386" t="s">
        <v>191</v>
      </c>
      <c r="Q106" s="386"/>
      <c r="R106" s="386"/>
    </row>
    <row r="107" spans="1:19">
      <c r="O107" s="384"/>
      <c r="P107" s="386" t="s">
        <v>123</v>
      </c>
      <c r="Q107" s="386" t="s">
        <v>1</v>
      </c>
      <c r="R107" s="386"/>
    </row>
    <row r="108" spans="1:19">
      <c r="O108" s="385"/>
      <c r="P108" s="386"/>
      <c r="Q108" s="23">
        <v>2022</v>
      </c>
      <c r="R108" s="23">
        <v>2023</v>
      </c>
    </row>
    <row r="109" spans="1:19" ht="15.75">
      <c r="O109" s="162" t="s">
        <v>3462</v>
      </c>
      <c r="P109" s="4">
        <v>36</v>
      </c>
      <c r="Q109" s="273">
        <f>Q56+Q54+Q52+Q50+Q48+Q46+Q44+Q42+Q40+Q36+Q38+Q28+Q24+Q26+Q22+Q18+Q16+Q10+Q8+Q20+Q6</f>
        <v>1214718.8499999999</v>
      </c>
      <c r="R109" s="163">
        <f>R95+R93+R91+R88+R86+R84+R82+R80+R78+R76+R74+R72+R70+R68+R66</f>
        <v>813591.66</v>
      </c>
    </row>
  </sheetData>
  <mergeCells count="607">
    <mergeCell ref="Q88:Q90"/>
    <mergeCell ref="R88:R90"/>
    <mergeCell ref="S88:S90"/>
    <mergeCell ref="A91:A92"/>
    <mergeCell ref="B91:B92"/>
    <mergeCell ref="C91:C92"/>
    <mergeCell ref="R91:R92"/>
    <mergeCell ref="R76:R77"/>
    <mergeCell ref="S76:S77"/>
    <mergeCell ref="R84:R85"/>
    <mergeCell ref="S84:S85"/>
    <mergeCell ref="B86:B87"/>
    <mergeCell ref="C86:C87"/>
    <mergeCell ref="H86:H87"/>
    <mergeCell ref="L86:L87"/>
    <mergeCell ref="M86:M87"/>
    <mergeCell ref="N86:N87"/>
    <mergeCell ref="O86:O87"/>
    <mergeCell ref="P86:P87"/>
    <mergeCell ref="Q86:Q87"/>
    <mergeCell ref="R86:R87"/>
    <mergeCell ref="S86:S87"/>
    <mergeCell ref="D86:D87"/>
    <mergeCell ref="E86:E87"/>
    <mergeCell ref="Q78:Q79"/>
    <mergeCell ref="R78:R79"/>
    <mergeCell ref="S78:S79"/>
    <mergeCell ref="A76:A77"/>
    <mergeCell ref="A82:A83"/>
    <mergeCell ref="B82:B83"/>
    <mergeCell ref="C82:C83"/>
    <mergeCell ref="D82:D83"/>
    <mergeCell ref="E82:E83"/>
    <mergeCell ref="F82:F83"/>
    <mergeCell ref="G82:G83"/>
    <mergeCell ref="H82:H83"/>
    <mergeCell ref="L82:L83"/>
    <mergeCell ref="M82:M83"/>
    <mergeCell ref="N82:N83"/>
    <mergeCell ref="O82:O83"/>
    <mergeCell ref="P82:P83"/>
    <mergeCell ref="Q82:Q83"/>
    <mergeCell ref="R82:R83"/>
    <mergeCell ref="S82:S83"/>
    <mergeCell ref="N76:N77"/>
    <mergeCell ref="O76:O77"/>
    <mergeCell ref="P76:P77"/>
    <mergeCell ref="Q76:Q77"/>
    <mergeCell ref="P106:R106"/>
    <mergeCell ref="P107:P108"/>
    <mergeCell ref="Q107:R107"/>
    <mergeCell ref="M26:M27"/>
    <mergeCell ref="N26:N27"/>
    <mergeCell ref="O26:O27"/>
    <mergeCell ref="P26:P27"/>
    <mergeCell ref="Q26:Q27"/>
    <mergeCell ref="R26:R27"/>
    <mergeCell ref="Q40:Q41"/>
    <mergeCell ref="O52:O53"/>
    <mergeCell ref="P52:P53"/>
    <mergeCell ref="Q52:Q53"/>
    <mergeCell ref="R52:R53"/>
    <mergeCell ref="P40:P41"/>
    <mergeCell ref="M40:M41"/>
    <mergeCell ref="Q54:Q55"/>
    <mergeCell ref="R54:R55"/>
    <mergeCell ref="Q56:Q65"/>
    <mergeCell ref="R56:R65"/>
    <mergeCell ref="Q66:Q67"/>
    <mergeCell ref="R66:R67"/>
    <mergeCell ref="O106:O108"/>
    <mergeCell ref="B44:B45"/>
    <mergeCell ref="D48:D49"/>
    <mergeCell ref="E48:E49"/>
    <mergeCell ref="C44:C45"/>
    <mergeCell ref="D44:D45"/>
    <mergeCell ref="E44:E45"/>
    <mergeCell ref="F44:F45"/>
    <mergeCell ref="F48:F49"/>
    <mergeCell ref="G50:G51"/>
    <mergeCell ref="G46:G47"/>
    <mergeCell ref="H46:H47"/>
    <mergeCell ref="G44:G45"/>
    <mergeCell ref="H44:H45"/>
    <mergeCell ref="L50:L51"/>
    <mergeCell ref="H50:H51"/>
    <mergeCell ref="L46:L47"/>
    <mergeCell ref="M46:M47"/>
    <mergeCell ref="N46:N47"/>
    <mergeCell ref="N50:N51"/>
    <mergeCell ref="N48:N49"/>
    <mergeCell ref="L44:L45"/>
    <mergeCell ref="M44:M45"/>
    <mergeCell ref="F86:F87"/>
    <mergeCell ref="Q50:Q51"/>
    <mergeCell ref="P46:P47"/>
    <mergeCell ref="O48:O49"/>
    <mergeCell ref="P48:P49"/>
    <mergeCell ref="Q48:Q49"/>
    <mergeCell ref="P50:P51"/>
    <mergeCell ref="R46:R47"/>
    <mergeCell ref="R50:R51"/>
    <mergeCell ref="A40:A41"/>
    <mergeCell ref="B40:B41"/>
    <mergeCell ref="C40:C41"/>
    <mergeCell ref="D40:D41"/>
    <mergeCell ref="E40:E41"/>
    <mergeCell ref="G40:G41"/>
    <mergeCell ref="F40:F41"/>
    <mergeCell ref="F50:F51"/>
    <mergeCell ref="A42:A43"/>
    <mergeCell ref="B42:B43"/>
    <mergeCell ref="C42:C43"/>
    <mergeCell ref="D42:D43"/>
    <mergeCell ref="E42:E43"/>
    <mergeCell ref="F42:F43"/>
    <mergeCell ref="F46:F47"/>
    <mergeCell ref="A44:A45"/>
    <mergeCell ref="L2:S2"/>
    <mergeCell ref="L3:L4"/>
    <mergeCell ref="M3:N3"/>
    <mergeCell ref="O3:P3"/>
    <mergeCell ref="Q3:R3"/>
    <mergeCell ref="S3:S4"/>
    <mergeCell ref="P8:P9"/>
    <mergeCell ref="Q8:Q9"/>
    <mergeCell ref="R8:R9"/>
    <mergeCell ref="S8:S9"/>
    <mergeCell ref="S6:S7"/>
    <mergeCell ref="M8:M9"/>
    <mergeCell ref="N8:N9"/>
    <mergeCell ref="O8:O9"/>
    <mergeCell ref="L8:L9"/>
    <mergeCell ref="M6:M7"/>
    <mergeCell ref="O6:O7"/>
    <mergeCell ref="P6:P7"/>
    <mergeCell ref="Q6:Q7"/>
    <mergeCell ref="R6:R7"/>
    <mergeCell ref="N6:N7"/>
    <mergeCell ref="L6:L7"/>
    <mergeCell ref="F6:F7"/>
    <mergeCell ref="G6:G7"/>
    <mergeCell ref="H6:H7"/>
    <mergeCell ref="H14:H15"/>
    <mergeCell ref="A3:A4"/>
    <mergeCell ref="B3:B4"/>
    <mergeCell ref="C3:C4"/>
    <mergeCell ref="D3:D4"/>
    <mergeCell ref="E3:E4"/>
    <mergeCell ref="F3:F4"/>
    <mergeCell ref="G3:G4"/>
    <mergeCell ref="H3:H4"/>
    <mergeCell ref="G8:G9"/>
    <mergeCell ref="A8:A9"/>
    <mergeCell ref="B8:B9"/>
    <mergeCell ref="C8:C9"/>
    <mergeCell ref="D8:D9"/>
    <mergeCell ref="E8:E9"/>
    <mergeCell ref="A10:A15"/>
    <mergeCell ref="B10:B15"/>
    <mergeCell ref="C10:C15"/>
    <mergeCell ref="D10:D15"/>
    <mergeCell ref="H12:H13"/>
    <mergeCell ref="F8:F9"/>
    <mergeCell ref="A18:A19"/>
    <mergeCell ref="B18:B19"/>
    <mergeCell ref="C18:C19"/>
    <mergeCell ref="D18:D19"/>
    <mergeCell ref="E18:E19"/>
    <mergeCell ref="I3:K3"/>
    <mergeCell ref="A16:A17"/>
    <mergeCell ref="B16:B17"/>
    <mergeCell ref="C16:C17"/>
    <mergeCell ref="D16:D17"/>
    <mergeCell ref="E16:E17"/>
    <mergeCell ref="F16:F17"/>
    <mergeCell ref="G16:G17"/>
    <mergeCell ref="H16:H17"/>
    <mergeCell ref="H8:H9"/>
    <mergeCell ref="G10:G15"/>
    <mergeCell ref="H10:H11"/>
    <mergeCell ref="A6:A7"/>
    <mergeCell ref="B6:B7"/>
    <mergeCell ref="C6:C7"/>
    <mergeCell ref="D6:D7"/>
    <mergeCell ref="E6:E7"/>
    <mergeCell ref="E10:E15"/>
    <mergeCell ref="F10:F15"/>
    <mergeCell ref="C26:C27"/>
    <mergeCell ref="P20:P21"/>
    <mergeCell ref="A20:A21"/>
    <mergeCell ref="B20:B21"/>
    <mergeCell ref="C20:C21"/>
    <mergeCell ref="D20:D21"/>
    <mergeCell ref="E20:E21"/>
    <mergeCell ref="F20:F21"/>
    <mergeCell ref="H20:H21"/>
    <mergeCell ref="L20:L21"/>
    <mergeCell ref="M20:M21"/>
    <mergeCell ref="A22:A23"/>
    <mergeCell ref="B22:B23"/>
    <mergeCell ref="C22:C23"/>
    <mergeCell ref="D22:D23"/>
    <mergeCell ref="E22:E23"/>
    <mergeCell ref="F22:F23"/>
    <mergeCell ref="G22:G23"/>
    <mergeCell ref="O20:O21"/>
    <mergeCell ref="N20:N21"/>
    <mergeCell ref="O22:O23"/>
    <mergeCell ref="P22:P23"/>
    <mergeCell ref="L24:L25"/>
    <mergeCell ref="M24:M25"/>
    <mergeCell ref="A24:A25"/>
    <mergeCell ref="B24:B25"/>
    <mergeCell ref="C24:C25"/>
    <mergeCell ref="D24:D25"/>
    <mergeCell ref="E24:E25"/>
    <mergeCell ref="G28:G35"/>
    <mergeCell ref="H28:H29"/>
    <mergeCell ref="H30:H31"/>
    <mergeCell ref="H32:H33"/>
    <mergeCell ref="H34:H35"/>
    <mergeCell ref="B28:B35"/>
    <mergeCell ref="C28:C35"/>
    <mergeCell ref="D28:D35"/>
    <mergeCell ref="E28:E35"/>
    <mergeCell ref="F28:F35"/>
    <mergeCell ref="D26:D27"/>
    <mergeCell ref="E26:E27"/>
    <mergeCell ref="F26:F27"/>
    <mergeCell ref="G26:G27"/>
    <mergeCell ref="A28:A35"/>
    <mergeCell ref="A26:A27"/>
    <mergeCell ref="B26:B27"/>
    <mergeCell ref="F24:F25"/>
    <mergeCell ref="G24:G25"/>
    <mergeCell ref="E36:E37"/>
    <mergeCell ref="F36:F37"/>
    <mergeCell ref="G36:G37"/>
    <mergeCell ref="L26:L27"/>
    <mergeCell ref="H36:H37"/>
    <mergeCell ref="L36:L37"/>
    <mergeCell ref="H40:H41"/>
    <mergeCell ref="L40:L41"/>
    <mergeCell ref="O42:O43"/>
    <mergeCell ref="G42:G43"/>
    <mergeCell ref="H42:H43"/>
    <mergeCell ref="L42:L43"/>
    <mergeCell ref="M42:M43"/>
    <mergeCell ref="N42:N43"/>
    <mergeCell ref="L28:L35"/>
    <mergeCell ref="N40:N41"/>
    <mergeCell ref="M36:M37"/>
    <mergeCell ref="N36:N37"/>
    <mergeCell ref="O36:O37"/>
    <mergeCell ref="O40:O41"/>
    <mergeCell ref="M28:M35"/>
    <mergeCell ref="N28:N35"/>
    <mergeCell ref="O28:O35"/>
    <mergeCell ref="S50:S51"/>
    <mergeCell ref="S48:S49"/>
    <mergeCell ref="O50:O51"/>
    <mergeCell ref="R18:R19"/>
    <mergeCell ref="S18:S19"/>
    <mergeCell ref="O16:O17"/>
    <mergeCell ref="P16:P17"/>
    <mergeCell ref="Q16:Q17"/>
    <mergeCell ref="S42:S43"/>
    <mergeCell ref="P42:P43"/>
    <mergeCell ref="Q42:Q43"/>
    <mergeCell ref="R42:R43"/>
    <mergeCell ref="Q46:Q47"/>
    <mergeCell ref="O46:O47"/>
    <mergeCell ref="O44:O45"/>
    <mergeCell ref="P44:P45"/>
    <mergeCell ref="Q44:Q45"/>
    <mergeCell ref="R44:R45"/>
    <mergeCell ref="S44:S45"/>
    <mergeCell ref="S26:S27"/>
    <mergeCell ref="S40:S41"/>
    <mergeCell ref="O24:O25"/>
    <mergeCell ref="P24:P25"/>
    <mergeCell ref="S28:S35"/>
    <mergeCell ref="L16:L17"/>
    <mergeCell ref="R22:R23"/>
    <mergeCell ref="S22:S23"/>
    <mergeCell ref="H48:H49"/>
    <mergeCell ref="L48:L49"/>
    <mergeCell ref="M48:M49"/>
    <mergeCell ref="P36:P37"/>
    <mergeCell ref="R40:R41"/>
    <mergeCell ref="S46:S47"/>
    <mergeCell ref="R48:R49"/>
    <mergeCell ref="Q20:Q21"/>
    <mergeCell ref="R20:R21"/>
    <mergeCell ref="S20:S21"/>
    <mergeCell ref="N44:N45"/>
    <mergeCell ref="N24:N25"/>
    <mergeCell ref="P28:P35"/>
    <mergeCell ref="Q28:Q35"/>
    <mergeCell ref="R28:R35"/>
    <mergeCell ref="Q36:Q37"/>
    <mergeCell ref="R36:R37"/>
    <mergeCell ref="F18:F19"/>
    <mergeCell ref="G18:G19"/>
    <mergeCell ref="H18:H19"/>
    <mergeCell ref="L18:L19"/>
    <mergeCell ref="M18:M19"/>
    <mergeCell ref="N18:N19"/>
    <mergeCell ref="O18:O19"/>
    <mergeCell ref="P18:P19"/>
    <mergeCell ref="Q18:Q19"/>
    <mergeCell ref="R10:R15"/>
    <mergeCell ref="S10:S15"/>
    <mergeCell ref="N10:N15"/>
    <mergeCell ref="N16:N17"/>
    <mergeCell ref="A38:A39"/>
    <mergeCell ref="B38:B39"/>
    <mergeCell ref="C38:C39"/>
    <mergeCell ref="D38:D39"/>
    <mergeCell ref="E38:E39"/>
    <mergeCell ref="F38:F39"/>
    <mergeCell ref="G38:G39"/>
    <mergeCell ref="H38:H39"/>
    <mergeCell ref="L38:L39"/>
    <mergeCell ref="Q10:Q15"/>
    <mergeCell ref="M16:M17"/>
    <mergeCell ref="O10:O15"/>
    <mergeCell ref="P10:P15"/>
    <mergeCell ref="L10:L15"/>
    <mergeCell ref="M10:M15"/>
    <mergeCell ref="M22:M23"/>
    <mergeCell ref="N22:N23"/>
    <mergeCell ref="Q22:Q23"/>
    <mergeCell ref="R16:R17"/>
    <mergeCell ref="S16:S17"/>
    <mergeCell ref="G20:G21"/>
    <mergeCell ref="H24:H25"/>
    <mergeCell ref="S36:S37"/>
    <mergeCell ref="M38:M39"/>
    <mergeCell ref="N38:N39"/>
    <mergeCell ref="O38:O39"/>
    <mergeCell ref="P38:P39"/>
    <mergeCell ref="Q38:Q39"/>
    <mergeCell ref="R38:R39"/>
    <mergeCell ref="S38:S39"/>
    <mergeCell ref="R24:R25"/>
    <mergeCell ref="S24:S25"/>
    <mergeCell ref="H26:H27"/>
    <mergeCell ref="H22:H23"/>
    <mergeCell ref="L22:L23"/>
    <mergeCell ref="Q24:Q25"/>
    <mergeCell ref="A36:A37"/>
    <mergeCell ref="B36:B37"/>
    <mergeCell ref="C36:C37"/>
    <mergeCell ref="D36:D37"/>
    <mergeCell ref="S54:S55"/>
    <mergeCell ref="M52:M53"/>
    <mergeCell ref="N52:N53"/>
    <mergeCell ref="A54:A55"/>
    <mergeCell ref="B54:B55"/>
    <mergeCell ref="C54:C55"/>
    <mergeCell ref="D54:D55"/>
    <mergeCell ref="E54:E55"/>
    <mergeCell ref="F54:F55"/>
    <mergeCell ref="G54:G55"/>
    <mergeCell ref="H54:H55"/>
    <mergeCell ref="L54:L55"/>
    <mergeCell ref="A52:A53"/>
    <mergeCell ref="B52:B53"/>
    <mergeCell ref="C52:C53"/>
    <mergeCell ref="D52:D53"/>
    <mergeCell ref="E52:E53"/>
    <mergeCell ref="F52:F53"/>
    <mergeCell ref="G52:G53"/>
    <mergeCell ref="H52:H53"/>
    <mergeCell ref="L52:L53"/>
    <mergeCell ref="S52:S53"/>
    <mergeCell ref="A46:A47"/>
    <mergeCell ref="B46:B47"/>
    <mergeCell ref="C46:C47"/>
    <mergeCell ref="D46:D47"/>
    <mergeCell ref="E46:E47"/>
    <mergeCell ref="M56:M65"/>
    <mergeCell ref="N56:N65"/>
    <mergeCell ref="O56:O65"/>
    <mergeCell ref="P56:P65"/>
    <mergeCell ref="A56:A65"/>
    <mergeCell ref="M54:M55"/>
    <mergeCell ref="N54:N55"/>
    <mergeCell ref="O54:O55"/>
    <mergeCell ref="P54:P55"/>
    <mergeCell ref="E50:E51"/>
    <mergeCell ref="D50:D51"/>
    <mergeCell ref="C50:C51"/>
    <mergeCell ref="B50:B51"/>
    <mergeCell ref="G48:G49"/>
    <mergeCell ref="A50:A51"/>
    <mergeCell ref="A48:A49"/>
    <mergeCell ref="M50:M51"/>
    <mergeCell ref="B48:B49"/>
    <mergeCell ref="C48:C49"/>
    <mergeCell ref="S56:S65"/>
    <mergeCell ref="H58:H59"/>
    <mergeCell ref="H61:H62"/>
    <mergeCell ref="H64:H65"/>
    <mergeCell ref="B66:B67"/>
    <mergeCell ref="C66:C67"/>
    <mergeCell ref="D66:D67"/>
    <mergeCell ref="E66:E67"/>
    <mergeCell ref="F66:F67"/>
    <mergeCell ref="G66:G67"/>
    <mergeCell ref="H66:H67"/>
    <mergeCell ref="L66:L67"/>
    <mergeCell ref="B56:B65"/>
    <mergeCell ref="C56:C65"/>
    <mergeCell ref="D56:D65"/>
    <mergeCell ref="E56:E65"/>
    <mergeCell ref="F56:F65"/>
    <mergeCell ref="G56:G65"/>
    <mergeCell ref="H56:H57"/>
    <mergeCell ref="L56:L65"/>
    <mergeCell ref="M66:M67"/>
    <mergeCell ref="N66:N67"/>
    <mergeCell ref="A70:A71"/>
    <mergeCell ref="B70:B71"/>
    <mergeCell ref="O66:O67"/>
    <mergeCell ref="P66:P67"/>
    <mergeCell ref="S66:S67"/>
    <mergeCell ref="A68:A69"/>
    <mergeCell ref="B68:B69"/>
    <mergeCell ref="C68:C69"/>
    <mergeCell ref="D68:D69"/>
    <mergeCell ref="E68:E69"/>
    <mergeCell ref="F68:F69"/>
    <mergeCell ref="G68:G69"/>
    <mergeCell ref="H68:H69"/>
    <mergeCell ref="L68:L69"/>
    <mergeCell ref="M68:M69"/>
    <mergeCell ref="N68:N69"/>
    <mergeCell ref="O68:O69"/>
    <mergeCell ref="P68:P69"/>
    <mergeCell ref="Q68:Q69"/>
    <mergeCell ref="R68:R69"/>
    <mergeCell ref="S68:S69"/>
    <mergeCell ref="A66:A67"/>
    <mergeCell ref="N70:N71"/>
    <mergeCell ref="N72:N73"/>
    <mergeCell ref="O72:O73"/>
    <mergeCell ref="P72:P73"/>
    <mergeCell ref="Q72:Q73"/>
    <mergeCell ref="R72:R73"/>
    <mergeCell ref="S72:S73"/>
    <mergeCell ref="O70:O71"/>
    <mergeCell ref="P70:P71"/>
    <mergeCell ref="Q70:Q71"/>
    <mergeCell ref="R70:R71"/>
    <mergeCell ref="S70:S71"/>
    <mergeCell ref="H72:H73"/>
    <mergeCell ref="L72:L73"/>
    <mergeCell ref="M70:M71"/>
    <mergeCell ref="C70:C71"/>
    <mergeCell ref="D70:D71"/>
    <mergeCell ref="E70:E71"/>
    <mergeCell ref="F70:F71"/>
    <mergeCell ref="G70:G71"/>
    <mergeCell ref="H70:H71"/>
    <mergeCell ref="L70:L71"/>
    <mergeCell ref="M72:M73"/>
    <mergeCell ref="A72:A73"/>
    <mergeCell ref="B72:B73"/>
    <mergeCell ref="A74:A75"/>
    <mergeCell ref="B74:B75"/>
    <mergeCell ref="C74:C75"/>
    <mergeCell ref="D74:D75"/>
    <mergeCell ref="E74:E75"/>
    <mergeCell ref="F74:F75"/>
    <mergeCell ref="G74:G75"/>
    <mergeCell ref="C72:C73"/>
    <mergeCell ref="D72:D73"/>
    <mergeCell ref="E72:E73"/>
    <mergeCell ref="F72:F73"/>
    <mergeCell ref="G72:G73"/>
    <mergeCell ref="M74:M75"/>
    <mergeCell ref="N74:N75"/>
    <mergeCell ref="O74:O75"/>
    <mergeCell ref="P74:P75"/>
    <mergeCell ref="Q74:Q75"/>
    <mergeCell ref="R74:R75"/>
    <mergeCell ref="S74:S75"/>
    <mergeCell ref="H74:H75"/>
    <mergeCell ref="L74:L75"/>
    <mergeCell ref="R80:R81"/>
    <mergeCell ref="S80:S81"/>
    <mergeCell ref="B76:B77"/>
    <mergeCell ref="C76:C77"/>
    <mergeCell ref="D76:D77"/>
    <mergeCell ref="E76:E77"/>
    <mergeCell ref="F76:F77"/>
    <mergeCell ref="G76:G77"/>
    <mergeCell ref="H76:H77"/>
    <mergeCell ref="L76:L77"/>
    <mergeCell ref="C80:C81"/>
    <mergeCell ref="D80:D81"/>
    <mergeCell ref="E80:E81"/>
    <mergeCell ref="F80:F81"/>
    <mergeCell ref="G80:G81"/>
    <mergeCell ref="H80:H81"/>
    <mergeCell ref="L80:L81"/>
    <mergeCell ref="B78:B79"/>
    <mergeCell ref="C78:C79"/>
    <mergeCell ref="D78:D79"/>
    <mergeCell ref="E78:E79"/>
    <mergeCell ref="F78:F79"/>
    <mergeCell ref="G78:G79"/>
    <mergeCell ref="H78:H79"/>
    <mergeCell ref="Q84:Q85"/>
    <mergeCell ref="A80:A81"/>
    <mergeCell ref="B80:B81"/>
    <mergeCell ref="M80:M81"/>
    <mergeCell ref="M76:M77"/>
    <mergeCell ref="N80:N81"/>
    <mergeCell ref="O80:O81"/>
    <mergeCell ref="P80:P81"/>
    <mergeCell ref="Q80:Q81"/>
    <mergeCell ref="A84:A85"/>
    <mergeCell ref="B84:B85"/>
    <mergeCell ref="C84:C85"/>
    <mergeCell ref="D84:D85"/>
    <mergeCell ref="E84:E85"/>
    <mergeCell ref="F84:F85"/>
    <mergeCell ref="G84:G85"/>
    <mergeCell ref="H84:H85"/>
    <mergeCell ref="L84:L85"/>
    <mergeCell ref="A78:A79"/>
    <mergeCell ref="L78:L79"/>
    <mergeCell ref="M78:M79"/>
    <mergeCell ref="N78:N79"/>
    <mergeCell ref="O78:O79"/>
    <mergeCell ref="P78:P79"/>
    <mergeCell ref="G88:G90"/>
    <mergeCell ref="H88:H89"/>
    <mergeCell ref="L88:L90"/>
    <mergeCell ref="M88:M90"/>
    <mergeCell ref="A86:A87"/>
    <mergeCell ref="M84:M85"/>
    <mergeCell ref="N84:N85"/>
    <mergeCell ref="O84:O85"/>
    <mergeCell ref="P84:P85"/>
    <mergeCell ref="N88:N90"/>
    <mergeCell ref="O88:O90"/>
    <mergeCell ref="P88:P90"/>
    <mergeCell ref="G86:G87"/>
    <mergeCell ref="P91:P92"/>
    <mergeCell ref="Q91:Q92"/>
    <mergeCell ref="S91:S92"/>
    <mergeCell ref="A88:A90"/>
    <mergeCell ref="B88:B90"/>
    <mergeCell ref="N93:N94"/>
    <mergeCell ref="O93:O94"/>
    <mergeCell ref="P93:P94"/>
    <mergeCell ref="Q93:Q94"/>
    <mergeCell ref="R93:R94"/>
    <mergeCell ref="S93:S94"/>
    <mergeCell ref="D91:D92"/>
    <mergeCell ref="E91:E92"/>
    <mergeCell ref="F91:F92"/>
    <mergeCell ref="G91:G92"/>
    <mergeCell ref="H91:H92"/>
    <mergeCell ref="L91:L92"/>
    <mergeCell ref="M91:M92"/>
    <mergeCell ref="N91:N92"/>
    <mergeCell ref="O91:O92"/>
    <mergeCell ref="C88:C90"/>
    <mergeCell ref="D88:D90"/>
    <mergeCell ref="E88:E90"/>
    <mergeCell ref="F88:F90"/>
    <mergeCell ref="A93:A94"/>
    <mergeCell ref="A95:A104"/>
    <mergeCell ref="B95:B104"/>
    <mergeCell ref="C95:C104"/>
    <mergeCell ref="D95:D104"/>
    <mergeCell ref="E95:E104"/>
    <mergeCell ref="F95:F104"/>
    <mergeCell ref="G95:G104"/>
    <mergeCell ref="H95:H96"/>
    <mergeCell ref="H99:H100"/>
    <mergeCell ref="H101:H102"/>
    <mergeCell ref="H103:H104"/>
    <mergeCell ref="M93:M94"/>
    <mergeCell ref="B93:B94"/>
    <mergeCell ref="C93:C94"/>
    <mergeCell ref="D93:D94"/>
    <mergeCell ref="E93:E94"/>
    <mergeCell ref="F93:F94"/>
    <mergeCell ref="G93:G94"/>
    <mergeCell ref="H93:H94"/>
    <mergeCell ref="L93:L94"/>
    <mergeCell ref="N95:N104"/>
    <mergeCell ref="O95:O104"/>
    <mergeCell ref="P95:P104"/>
    <mergeCell ref="Q95:Q104"/>
    <mergeCell ref="R95:R104"/>
    <mergeCell ref="S95:S104"/>
    <mergeCell ref="M95:M104"/>
    <mergeCell ref="H97:H98"/>
    <mergeCell ref="L95:L104"/>
  </mergeCells>
  <conditionalFormatting sqref="J50:J51">
    <cfRule type="duplicateValues" dxfId="2" priority="6"/>
  </conditionalFormatting>
  <conditionalFormatting sqref="J84:J85">
    <cfRule type="duplicateValues" dxfId="1" priority="2"/>
  </conditionalFormatting>
  <conditionalFormatting sqref="J86:J87">
    <cfRule type="duplicateValues" dxfId="0"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137"/>
  <sheetViews>
    <sheetView view="pageBreakPreview" topLeftCell="A121" zoomScale="70" zoomScaleNormal="95" zoomScaleSheetLayoutView="70" workbookViewId="0">
      <selection activeCell="F12" sqref="F12:F13"/>
    </sheetView>
  </sheetViews>
  <sheetFormatPr defaultColWidth="9.140625" defaultRowHeight="15"/>
  <cols>
    <col min="1" max="1" width="6.140625" style="10" customWidth="1"/>
    <col min="5" max="5" width="18.28515625" customWidth="1"/>
    <col min="6" max="6" width="54.42578125" customWidth="1"/>
    <col min="7" max="7" width="57.85546875" customWidth="1"/>
    <col min="8" max="8" width="32.5703125" customWidth="1"/>
    <col min="9" max="9" width="21.7109375" customWidth="1"/>
    <col min="10"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22.7109375" customWidth="1"/>
  </cols>
  <sheetData>
    <row r="1" spans="1:19" ht="17.25" customHeight="1">
      <c r="A1" s="44" t="s">
        <v>3595</v>
      </c>
      <c r="E1" s="13"/>
      <c r="F1" s="13"/>
      <c r="L1" s="10"/>
      <c r="O1" s="6"/>
      <c r="P1" s="11"/>
      <c r="Q1" s="6"/>
      <c r="R1" s="6"/>
    </row>
    <row r="2" spans="1:19">
      <c r="A2" s="12"/>
      <c r="E2" s="13"/>
      <c r="F2" s="13"/>
      <c r="L2" s="410"/>
      <c r="M2" s="410"/>
      <c r="N2" s="410"/>
      <c r="O2" s="410"/>
      <c r="P2" s="410"/>
      <c r="Q2" s="410"/>
      <c r="R2" s="410"/>
      <c r="S2" s="410"/>
    </row>
    <row r="3" spans="1:19" ht="45.75" customHeight="1">
      <c r="A3" s="411" t="s">
        <v>20</v>
      </c>
      <c r="B3" s="413" t="s">
        <v>21</v>
      </c>
      <c r="C3" s="413" t="s">
        <v>22</v>
      </c>
      <c r="D3" s="413" t="s">
        <v>23</v>
      </c>
      <c r="E3" s="415" t="s">
        <v>24</v>
      </c>
      <c r="F3" s="415" t="s">
        <v>25</v>
      </c>
      <c r="G3" s="411" t="s">
        <v>26</v>
      </c>
      <c r="H3" s="413" t="s">
        <v>27</v>
      </c>
      <c r="I3" s="417" t="s">
        <v>28</v>
      </c>
      <c r="J3" s="417"/>
      <c r="K3" s="417"/>
      <c r="L3" s="411" t="s">
        <v>29</v>
      </c>
      <c r="M3" s="418" t="s">
        <v>30</v>
      </c>
      <c r="N3" s="419"/>
      <c r="O3" s="420" t="s">
        <v>31</v>
      </c>
      <c r="P3" s="420"/>
      <c r="Q3" s="420" t="s">
        <v>32</v>
      </c>
      <c r="R3" s="420"/>
      <c r="S3" s="411" t="s">
        <v>33</v>
      </c>
    </row>
    <row r="4" spans="1:19">
      <c r="A4" s="412"/>
      <c r="B4" s="414"/>
      <c r="C4" s="414"/>
      <c r="D4" s="414"/>
      <c r="E4" s="416"/>
      <c r="F4" s="416"/>
      <c r="G4" s="412"/>
      <c r="H4" s="414"/>
      <c r="I4" s="14" t="s">
        <v>34</v>
      </c>
      <c r="J4" s="14" t="s">
        <v>35</v>
      </c>
      <c r="K4" s="14" t="s">
        <v>36</v>
      </c>
      <c r="L4" s="412"/>
      <c r="M4" s="15">
        <v>2022</v>
      </c>
      <c r="N4" s="15">
        <v>2023</v>
      </c>
      <c r="O4" s="16">
        <v>2022</v>
      </c>
      <c r="P4" s="16">
        <v>2023</v>
      </c>
      <c r="Q4" s="16">
        <v>2022</v>
      </c>
      <c r="R4" s="16">
        <v>2023</v>
      </c>
      <c r="S4" s="412"/>
    </row>
    <row r="5" spans="1:19">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9" s="20" customFormat="1" ht="58.5" customHeight="1">
      <c r="A6" s="501">
        <v>1</v>
      </c>
      <c r="B6" s="614">
        <v>6</v>
      </c>
      <c r="C6" s="614">
        <v>5</v>
      </c>
      <c r="D6" s="614">
        <v>4</v>
      </c>
      <c r="E6" s="615" t="s">
        <v>640</v>
      </c>
      <c r="F6" s="615" t="s">
        <v>641</v>
      </c>
      <c r="G6" s="615" t="s">
        <v>642</v>
      </c>
      <c r="H6" s="615" t="s">
        <v>643</v>
      </c>
      <c r="I6" s="119" t="s">
        <v>429</v>
      </c>
      <c r="J6" s="119">
        <v>1</v>
      </c>
      <c r="K6" s="120" t="s">
        <v>644</v>
      </c>
      <c r="L6" s="615" t="s">
        <v>645</v>
      </c>
      <c r="M6" s="614" t="s">
        <v>63</v>
      </c>
      <c r="N6" s="614"/>
      <c r="O6" s="616">
        <v>20140</v>
      </c>
      <c r="P6" s="614"/>
      <c r="Q6" s="616">
        <v>19500</v>
      </c>
      <c r="R6" s="614"/>
      <c r="S6" s="614" t="s">
        <v>646</v>
      </c>
    </row>
    <row r="7" spans="1:19" s="20" customFormat="1" ht="48.75" customHeight="1">
      <c r="A7" s="454"/>
      <c r="B7" s="458"/>
      <c r="C7" s="458"/>
      <c r="D7" s="458"/>
      <c r="E7" s="467"/>
      <c r="F7" s="467"/>
      <c r="G7" s="458"/>
      <c r="H7" s="467"/>
      <c r="I7" s="119" t="s">
        <v>647</v>
      </c>
      <c r="J7" s="119">
        <v>15</v>
      </c>
      <c r="K7" s="120" t="s">
        <v>648</v>
      </c>
      <c r="L7" s="467"/>
      <c r="M7" s="458"/>
      <c r="N7" s="458"/>
      <c r="O7" s="617"/>
      <c r="P7" s="458"/>
      <c r="Q7" s="617"/>
      <c r="R7" s="458"/>
      <c r="S7" s="458"/>
    </row>
    <row r="8" spans="1:19" s="20" customFormat="1" ht="47.25" customHeight="1">
      <c r="A8" s="501">
        <v>2</v>
      </c>
      <c r="B8" s="614">
        <v>2</v>
      </c>
      <c r="C8" s="614">
        <v>1</v>
      </c>
      <c r="D8" s="614">
        <v>6</v>
      </c>
      <c r="E8" s="615" t="s">
        <v>649</v>
      </c>
      <c r="F8" s="615" t="s">
        <v>650</v>
      </c>
      <c r="G8" s="615" t="s">
        <v>651</v>
      </c>
      <c r="H8" s="615" t="s">
        <v>652</v>
      </c>
      <c r="I8" s="45" t="s">
        <v>653</v>
      </c>
      <c r="J8" s="120">
        <v>1</v>
      </c>
      <c r="K8" s="120" t="s">
        <v>644</v>
      </c>
      <c r="L8" s="615" t="s">
        <v>654</v>
      </c>
      <c r="M8" s="614" t="s">
        <v>63</v>
      </c>
      <c r="N8" s="614"/>
      <c r="O8" s="616">
        <v>17212.2</v>
      </c>
      <c r="P8" s="614"/>
      <c r="Q8" s="616">
        <v>14207.2</v>
      </c>
      <c r="R8" s="614"/>
      <c r="S8" s="615" t="s">
        <v>655</v>
      </c>
    </row>
    <row r="9" spans="1:19" s="20" customFormat="1" ht="47.25" customHeight="1">
      <c r="A9" s="454"/>
      <c r="B9" s="458"/>
      <c r="C9" s="458"/>
      <c r="D9" s="458"/>
      <c r="E9" s="467"/>
      <c r="F9" s="458"/>
      <c r="G9" s="458"/>
      <c r="H9" s="467"/>
      <c r="I9" s="45" t="s">
        <v>656</v>
      </c>
      <c r="J9" s="120">
        <v>50</v>
      </c>
      <c r="K9" s="120" t="s">
        <v>648</v>
      </c>
      <c r="L9" s="467"/>
      <c r="M9" s="458"/>
      <c r="N9" s="458"/>
      <c r="O9" s="458"/>
      <c r="P9" s="458"/>
      <c r="Q9" s="458"/>
      <c r="R9" s="458"/>
      <c r="S9" s="467"/>
    </row>
    <row r="10" spans="1:19" s="20" customFormat="1" ht="45">
      <c r="A10" s="501">
        <v>3</v>
      </c>
      <c r="B10" s="614">
        <v>3</v>
      </c>
      <c r="C10" s="614">
        <v>1</v>
      </c>
      <c r="D10" s="614">
        <v>6</v>
      </c>
      <c r="E10" s="615" t="s">
        <v>657</v>
      </c>
      <c r="F10" s="615" t="s">
        <v>658</v>
      </c>
      <c r="G10" s="615" t="s">
        <v>659</v>
      </c>
      <c r="H10" s="615" t="s">
        <v>660</v>
      </c>
      <c r="I10" s="119" t="s">
        <v>661</v>
      </c>
      <c r="J10" s="120">
        <v>6</v>
      </c>
      <c r="K10" s="120" t="s">
        <v>644</v>
      </c>
      <c r="L10" s="615" t="s">
        <v>662</v>
      </c>
      <c r="M10" s="614" t="s">
        <v>315</v>
      </c>
      <c r="N10" s="614"/>
      <c r="O10" s="616">
        <v>39011.339999999997</v>
      </c>
      <c r="P10" s="614"/>
      <c r="Q10" s="616">
        <v>32970.74</v>
      </c>
      <c r="R10" s="614"/>
      <c r="S10" s="615" t="s">
        <v>655</v>
      </c>
    </row>
    <row r="11" spans="1:19" s="20" customFormat="1" ht="60">
      <c r="A11" s="454"/>
      <c r="B11" s="458"/>
      <c r="C11" s="458"/>
      <c r="D11" s="458"/>
      <c r="E11" s="467"/>
      <c r="F11" s="467"/>
      <c r="G11" s="467"/>
      <c r="H11" s="467"/>
      <c r="I11" s="119" t="s">
        <v>663</v>
      </c>
      <c r="J11" s="120">
        <v>120</v>
      </c>
      <c r="K11" s="120" t="s">
        <v>648</v>
      </c>
      <c r="L11" s="467"/>
      <c r="M11" s="458"/>
      <c r="N11" s="458"/>
      <c r="O11" s="458"/>
      <c r="P11" s="458"/>
      <c r="Q11" s="458"/>
      <c r="R11" s="458"/>
      <c r="S11" s="467"/>
    </row>
    <row r="12" spans="1:19" s="20" customFormat="1" ht="45">
      <c r="A12" s="502">
        <v>4</v>
      </c>
      <c r="B12" s="614">
        <v>3</v>
      </c>
      <c r="C12" s="614">
        <v>1</v>
      </c>
      <c r="D12" s="614">
        <v>6</v>
      </c>
      <c r="E12" s="615" t="s">
        <v>664</v>
      </c>
      <c r="F12" s="615" t="s">
        <v>665</v>
      </c>
      <c r="G12" s="615" t="s">
        <v>666</v>
      </c>
      <c r="H12" s="615" t="s">
        <v>660</v>
      </c>
      <c r="I12" s="119" t="s">
        <v>661</v>
      </c>
      <c r="J12" s="120">
        <v>6</v>
      </c>
      <c r="K12" s="120" t="s">
        <v>644</v>
      </c>
      <c r="L12" s="615" t="s">
        <v>662</v>
      </c>
      <c r="M12" s="614" t="s">
        <v>315</v>
      </c>
      <c r="N12" s="614"/>
      <c r="O12" s="616">
        <v>43176.39</v>
      </c>
      <c r="P12" s="614"/>
      <c r="Q12" s="616">
        <v>37135.79</v>
      </c>
      <c r="R12" s="614"/>
      <c r="S12" s="615" t="s">
        <v>655</v>
      </c>
    </row>
    <row r="13" spans="1:19" s="20" customFormat="1" ht="60">
      <c r="A13" s="473"/>
      <c r="B13" s="458"/>
      <c r="C13" s="458"/>
      <c r="D13" s="458"/>
      <c r="E13" s="467"/>
      <c r="F13" s="467"/>
      <c r="G13" s="467"/>
      <c r="H13" s="467"/>
      <c r="I13" s="119" t="s">
        <v>663</v>
      </c>
      <c r="J13" s="120">
        <v>120</v>
      </c>
      <c r="K13" s="120" t="s">
        <v>648</v>
      </c>
      <c r="L13" s="467"/>
      <c r="M13" s="458"/>
      <c r="N13" s="458"/>
      <c r="O13" s="458"/>
      <c r="P13" s="458"/>
      <c r="Q13" s="458"/>
      <c r="R13" s="458"/>
      <c r="S13" s="467"/>
    </row>
    <row r="14" spans="1:19" s="20" customFormat="1" ht="45">
      <c r="A14" s="501">
        <v>5</v>
      </c>
      <c r="B14" s="614">
        <v>6</v>
      </c>
      <c r="C14" s="614">
        <v>1</v>
      </c>
      <c r="D14" s="614">
        <v>6</v>
      </c>
      <c r="E14" s="615" t="s">
        <v>667</v>
      </c>
      <c r="F14" s="615" t="s">
        <v>668</v>
      </c>
      <c r="G14" s="615" t="s">
        <v>669</v>
      </c>
      <c r="H14" s="615" t="s">
        <v>670</v>
      </c>
      <c r="I14" s="119" t="s">
        <v>661</v>
      </c>
      <c r="J14" s="119">
        <v>1</v>
      </c>
      <c r="K14" s="120" t="s">
        <v>644</v>
      </c>
      <c r="L14" s="615" t="s">
        <v>671</v>
      </c>
      <c r="M14" s="614" t="s">
        <v>63</v>
      </c>
      <c r="N14" s="614"/>
      <c r="O14" s="616">
        <v>45016.9</v>
      </c>
      <c r="P14" s="614"/>
      <c r="Q14" s="616">
        <v>33100.75</v>
      </c>
      <c r="R14" s="614"/>
      <c r="S14" s="615" t="s">
        <v>672</v>
      </c>
    </row>
    <row r="15" spans="1:19" s="20" customFormat="1" ht="60">
      <c r="A15" s="471"/>
      <c r="B15" s="475"/>
      <c r="C15" s="475"/>
      <c r="D15" s="475"/>
      <c r="E15" s="486"/>
      <c r="F15" s="486"/>
      <c r="G15" s="475"/>
      <c r="H15" s="486"/>
      <c r="I15" s="119" t="s">
        <v>663</v>
      </c>
      <c r="J15" s="119">
        <v>16</v>
      </c>
      <c r="K15" s="120" t="s">
        <v>648</v>
      </c>
      <c r="L15" s="486"/>
      <c r="M15" s="475"/>
      <c r="N15" s="475"/>
      <c r="O15" s="618"/>
      <c r="P15" s="475"/>
      <c r="Q15" s="618"/>
      <c r="R15" s="475"/>
      <c r="S15" s="486"/>
    </row>
    <row r="16" spans="1:19" s="20" customFormat="1" ht="49.5" customHeight="1">
      <c r="A16" s="471"/>
      <c r="B16" s="475"/>
      <c r="C16" s="475"/>
      <c r="D16" s="475"/>
      <c r="E16" s="486"/>
      <c r="F16" s="486"/>
      <c r="G16" s="475"/>
      <c r="H16" s="486"/>
      <c r="I16" s="119" t="s">
        <v>429</v>
      </c>
      <c r="J16" s="119">
        <v>1</v>
      </c>
      <c r="K16" s="120" t="s">
        <v>644</v>
      </c>
      <c r="L16" s="486"/>
      <c r="M16" s="475"/>
      <c r="N16" s="475"/>
      <c r="O16" s="618"/>
      <c r="P16" s="475"/>
      <c r="Q16" s="618"/>
      <c r="R16" s="475"/>
      <c r="S16" s="486"/>
    </row>
    <row r="17" spans="1:19" s="20" customFormat="1" ht="50.25" customHeight="1">
      <c r="A17" s="454"/>
      <c r="B17" s="458"/>
      <c r="C17" s="458"/>
      <c r="D17" s="458"/>
      <c r="E17" s="467"/>
      <c r="F17" s="467"/>
      <c r="G17" s="458"/>
      <c r="H17" s="467"/>
      <c r="I17" s="119" t="s">
        <v>647</v>
      </c>
      <c r="J17" s="119">
        <v>16</v>
      </c>
      <c r="K17" s="120" t="s">
        <v>648</v>
      </c>
      <c r="L17" s="467"/>
      <c r="M17" s="458"/>
      <c r="N17" s="458"/>
      <c r="O17" s="617"/>
      <c r="P17" s="458"/>
      <c r="Q17" s="617"/>
      <c r="R17" s="458"/>
      <c r="S17" s="467"/>
    </row>
    <row r="18" spans="1:19" s="20" customFormat="1" ht="45">
      <c r="A18" s="501">
        <v>6</v>
      </c>
      <c r="B18" s="614">
        <v>3</v>
      </c>
      <c r="C18" s="614">
        <v>1</v>
      </c>
      <c r="D18" s="614">
        <v>6</v>
      </c>
      <c r="E18" s="615" t="s">
        <v>673</v>
      </c>
      <c r="F18" s="615" t="s">
        <v>674</v>
      </c>
      <c r="G18" s="615" t="s">
        <v>675</v>
      </c>
      <c r="H18" s="615" t="s">
        <v>676</v>
      </c>
      <c r="I18" s="119" t="s">
        <v>661</v>
      </c>
      <c r="J18" s="120">
        <v>1</v>
      </c>
      <c r="K18" s="120" t="s">
        <v>644</v>
      </c>
      <c r="L18" s="615" t="s">
        <v>677</v>
      </c>
      <c r="M18" s="614" t="s">
        <v>63</v>
      </c>
      <c r="N18" s="614"/>
      <c r="O18" s="616">
        <v>46349.08</v>
      </c>
      <c r="P18" s="614"/>
      <c r="Q18" s="616">
        <v>38927.11</v>
      </c>
      <c r="R18" s="614"/>
      <c r="S18" s="615" t="s">
        <v>678</v>
      </c>
    </row>
    <row r="19" spans="1:19" s="20" customFormat="1" ht="60">
      <c r="A19" s="471"/>
      <c r="B19" s="475"/>
      <c r="C19" s="475"/>
      <c r="D19" s="475"/>
      <c r="E19" s="486"/>
      <c r="F19" s="486"/>
      <c r="G19" s="475"/>
      <c r="H19" s="486"/>
      <c r="I19" s="119" t="s">
        <v>663</v>
      </c>
      <c r="J19" s="120">
        <v>20</v>
      </c>
      <c r="K19" s="120" t="s">
        <v>648</v>
      </c>
      <c r="L19" s="486"/>
      <c r="M19" s="475"/>
      <c r="N19" s="475"/>
      <c r="O19" s="618"/>
      <c r="P19" s="475"/>
      <c r="Q19" s="618"/>
      <c r="R19" s="475"/>
      <c r="S19" s="486"/>
    </row>
    <row r="20" spans="1:19" s="20" customFormat="1">
      <c r="A20" s="471"/>
      <c r="B20" s="475"/>
      <c r="C20" s="475"/>
      <c r="D20" s="475"/>
      <c r="E20" s="486"/>
      <c r="F20" s="486"/>
      <c r="G20" s="475"/>
      <c r="H20" s="486"/>
      <c r="I20" s="119" t="s">
        <v>429</v>
      </c>
      <c r="J20" s="120">
        <v>1</v>
      </c>
      <c r="K20" s="120" t="s">
        <v>644</v>
      </c>
      <c r="L20" s="486"/>
      <c r="M20" s="475"/>
      <c r="N20" s="475"/>
      <c r="O20" s="618"/>
      <c r="P20" s="475"/>
      <c r="Q20" s="618"/>
      <c r="R20" s="475"/>
      <c r="S20" s="486"/>
    </row>
    <row r="21" spans="1:19" s="20" customFormat="1" ht="32.25" customHeight="1">
      <c r="A21" s="471"/>
      <c r="B21" s="475"/>
      <c r="C21" s="475"/>
      <c r="D21" s="475"/>
      <c r="E21" s="486"/>
      <c r="F21" s="486"/>
      <c r="G21" s="475"/>
      <c r="H21" s="486"/>
      <c r="I21" s="119" t="s">
        <v>647</v>
      </c>
      <c r="J21" s="120">
        <v>20</v>
      </c>
      <c r="K21" s="120" t="s">
        <v>648</v>
      </c>
      <c r="L21" s="486"/>
      <c r="M21" s="475"/>
      <c r="N21" s="475"/>
      <c r="O21" s="618"/>
      <c r="P21" s="475"/>
      <c r="Q21" s="618"/>
      <c r="R21" s="475"/>
      <c r="S21" s="486"/>
    </row>
    <row r="22" spans="1:19" s="20" customFormat="1" ht="42.75" customHeight="1">
      <c r="A22" s="471"/>
      <c r="B22" s="475"/>
      <c r="C22" s="475"/>
      <c r="D22" s="475"/>
      <c r="E22" s="486"/>
      <c r="F22" s="486"/>
      <c r="G22" s="475"/>
      <c r="H22" s="486"/>
      <c r="I22" s="119" t="s">
        <v>679</v>
      </c>
      <c r="J22" s="120">
        <v>1</v>
      </c>
      <c r="K22" s="120" t="s">
        <v>680</v>
      </c>
      <c r="L22" s="486"/>
      <c r="M22" s="475"/>
      <c r="N22" s="475"/>
      <c r="O22" s="618"/>
      <c r="P22" s="475"/>
      <c r="Q22" s="618"/>
      <c r="R22" s="475"/>
      <c r="S22" s="486"/>
    </row>
    <row r="23" spans="1:19" s="20" customFormat="1" ht="81.75" customHeight="1">
      <c r="A23" s="501">
        <v>7</v>
      </c>
      <c r="B23" s="614">
        <v>6</v>
      </c>
      <c r="C23" s="614">
        <v>1</v>
      </c>
      <c r="D23" s="614">
        <v>6</v>
      </c>
      <c r="E23" s="615" t="s">
        <v>681</v>
      </c>
      <c r="F23" s="615" t="s">
        <v>682</v>
      </c>
      <c r="G23" s="615" t="s">
        <v>683</v>
      </c>
      <c r="H23" s="615" t="s">
        <v>643</v>
      </c>
      <c r="I23" s="119" t="s">
        <v>429</v>
      </c>
      <c r="J23" s="120">
        <v>1</v>
      </c>
      <c r="K23" s="120" t="s">
        <v>644</v>
      </c>
      <c r="L23" s="615" t="s">
        <v>684</v>
      </c>
      <c r="M23" s="614" t="s">
        <v>315</v>
      </c>
      <c r="N23" s="614"/>
      <c r="O23" s="619">
        <v>39862.019999999997</v>
      </c>
      <c r="P23" s="614"/>
      <c r="Q23" s="616">
        <v>33570</v>
      </c>
      <c r="R23" s="614"/>
      <c r="S23" s="615" t="s">
        <v>685</v>
      </c>
    </row>
    <row r="24" spans="1:19" s="20" customFormat="1" ht="81.75" customHeight="1">
      <c r="A24" s="454"/>
      <c r="B24" s="458"/>
      <c r="C24" s="458"/>
      <c r="D24" s="458"/>
      <c r="E24" s="467"/>
      <c r="F24" s="467"/>
      <c r="G24" s="467"/>
      <c r="H24" s="467"/>
      <c r="I24" s="119" t="s">
        <v>647</v>
      </c>
      <c r="J24" s="120">
        <v>17</v>
      </c>
      <c r="K24" s="120" t="s">
        <v>648</v>
      </c>
      <c r="L24" s="467"/>
      <c r="M24" s="458"/>
      <c r="N24" s="458"/>
      <c r="O24" s="620"/>
      <c r="P24" s="458"/>
      <c r="Q24" s="617"/>
      <c r="R24" s="458"/>
      <c r="S24" s="467"/>
    </row>
    <row r="25" spans="1:19" s="20" customFormat="1" ht="81" customHeight="1">
      <c r="A25" s="501">
        <v>8</v>
      </c>
      <c r="B25" s="614">
        <v>1</v>
      </c>
      <c r="C25" s="614">
        <v>1</v>
      </c>
      <c r="D25" s="614">
        <v>6</v>
      </c>
      <c r="E25" s="615" t="s">
        <v>686</v>
      </c>
      <c r="F25" s="615" t="s">
        <v>687</v>
      </c>
      <c r="G25" s="615" t="s">
        <v>688</v>
      </c>
      <c r="H25" s="615" t="s">
        <v>660</v>
      </c>
      <c r="I25" s="119" t="s">
        <v>661</v>
      </c>
      <c r="J25" s="120">
        <v>1</v>
      </c>
      <c r="K25" s="120" t="s">
        <v>644</v>
      </c>
      <c r="L25" s="615" t="s">
        <v>689</v>
      </c>
      <c r="M25" s="615" t="s">
        <v>690</v>
      </c>
      <c r="N25" s="614"/>
      <c r="O25" s="616">
        <v>75000</v>
      </c>
      <c r="P25" s="614"/>
      <c r="Q25" s="616">
        <v>66330</v>
      </c>
      <c r="R25" s="614"/>
      <c r="S25" s="615" t="s">
        <v>691</v>
      </c>
    </row>
    <row r="26" spans="1:19" s="20" customFormat="1" ht="74.25" customHeight="1">
      <c r="A26" s="454"/>
      <c r="B26" s="458"/>
      <c r="C26" s="458"/>
      <c r="D26" s="458"/>
      <c r="E26" s="467"/>
      <c r="F26" s="467"/>
      <c r="G26" s="467"/>
      <c r="H26" s="467"/>
      <c r="I26" s="119" t="s">
        <v>663</v>
      </c>
      <c r="J26" s="120">
        <v>276</v>
      </c>
      <c r="K26" s="120" t="s">
        <v>648</v>
      </c>
      <c r="L26" s="467"/>
      <c r="M26" s="467"/>
      <c r="N26" s="458"/>
      <c r="O26" s="458"/>
      <c r="P26" s="458"/>
      <c r="Q26" s="458"/>
      <c r="R26" s="458"/>
      <c r="S26" s="467"/>
    </row>
    <row r="27" spans="1:19" s="20" customFormat="1" ht="72.75" customHeight="1">
      <c r="A27" s="501">
        <v>9</v>
      </c>
      <c r="B27" s="614">
        <v>2</v>
      </c>
      <c r="C27" s="614">
        <v>1</v>
      </c>
      <c r="D27" s="614">
        <v>6</v>
      </c>
      <c r="E27" s="615" t="s">
        <v>692</v>
      </c>
      <c r="F27" s="615" t="s">
        <v>693</v>
      </c>
      <c r="G27" s="615" t="s">
        <v>694</v>
      </c>
      <c r="H27" s="615" t="s">
        <v>660</v>
      </c>
      <c r="I27" s="119" t="s">
        <v>661</v>
      </c>
      <c r="J27" s="120">
        <v>9</v>
      </c>
      <c r="K27" s="120" t="s">
        <v>644</v>
      </c>
      <c r="L27" s="615" t="s">
        <v>662</v>
      </c>
      <c r="M27" s="614" t="s">
        <v>63</v>
      </c>
      <c r="N27" s="614"/>
      <c r="O27" s="616">
        <v>43400.800000000003</v>
      </c>
      <c r="P27" s="614"/>
      <c r="Q27" s="616">
        <v>35855.800000000003</v>
      </c>
      <c r="R27" s="614"/>
      <c r="S27" s="615" t="s">
        <v>655</v>
      </c>
    </row>
    <row r="28" spans="1:19" s="20" customFormat="1" ht="60">
      <c r="A28" s="454"/>
      <c r="B28" s="458"/>
      <c r="C28" s="458"/>
      <c r="D28" s="458"/>
      <c r="E28" s="467"/>
      <c r="F28" s="467"/>
      <c r="G28" s="467"/>
      <c r="H28" s="467"/>
      <c r="I28" s="119" t="s">
        <v>663</v>
      </c>
      <c r="J28" s="119" t="s">
        <v>695</v>
      </c>
      <c r="K28" s="120" t="s">
        <v>648</v>
      </c>
      <c r="L28" s="467"/>
      <c r="M28" s="458"/>
      <c r="N28" s="458"/>
      <c r="O28" s="458"/>
      <c r="P28" s="458"/>
      <c r="Q28" s="458"/>
      <c r="R28" s="458"/>
      <c r="S28" s="467"/>
    </row>
    <row r="29" spans="1:19" s="20" customFormat="1">
      <c r="A29" s="501">
        <v>10</v>
      </c>
      <c r="B29" s="614">
        <v>2</v>
      </c>
      <c r="C29" s="614">
        <v>1</v>
      </c>
      <c r="D29" s="614">
        <v>6</v>
      </c>
      <c r="E29" s="615" t="s">
        <v>696</v>
      </c>
      <c r="F29" s="615" t="s">
        <v>697</v>
      </c>
      <c r="G29" s="615" t="s">
        <v>698</v>
      </c>
      <c r="H29" s="615" t="s">
        <v>643</v>
      </c>
      <c r="I29" s="119" t="s">
        <v>429</v>
      </c>
      <c r="J29" s="119">
        <v>1</v>
      </c>
      <c r="K29" s="120" t="s">
        <v>644</v>
      </c>
      <c r="L29" s="615" t="s">
        <v>699</v>
      </c>
      <c r="M29" s="614" t="s">
        <v>63</v>
      </c>
      <c r="N29" s="614"/>
      <c r="O29" s="616">
        <v>57061.96</v>
      </c>
      <c r="P29" s="614"/>
      <c r="Q29" s="616">
        <v>50401.96</v>
      </c>
      <c r="R29" s="614"/>
      <c r="S29" s="615" t="s">
        <v>655</v>
      </c>
    </row>
    <row r="30" spans="1:19" s="20" customFormat="1" ht="53.25" customHeight="1">
      <c r="A30" s="454"/>
      <c r="B30" s="458"/>
      <c r="C30" s="458"/>
      <c r="D30" s="458"/>
      <c r="E30" s="467"/>
      <c r="F30" s="467"/>
      <c r="G30" s="467"/>
      <c r="H30" s="467"/>
      <c r="I30" s="119" t="s">
        <v>647</v>
      </c>
      <c r="J30" s="119">
        <v>100</v>
      </c>
      <c r="K30" s="120" t="s">
        <v>648</v>
      </c>
      <c r="L30" s="467"/>
      <c r="M30" s="458"/>
      <c r="N30" s="458"/>
      <c r="O30" s="458"/>
      <c r="P30" s="458"/>
      <c r="Q30" s="458"/>
      <c r="R30" s="458"/>
      <c r="S30" s="467"/>
    </row>
    <row r="31" spans="1:19" s="20" customFormat="1" ht="45.75" customHeight="1">
      <c r="A31" s="501">
        <v>11</v>
      </c>
      <c r="B31" s="614">
        <v>1</v>
      </c>
      <c r="C31" s="614">
        <v>1</v>
      </c>
      <c r="D31" s="614">
        <v>6</v>
      </c>
      <c r="E31" s="615" t="s">
        <v>700</v>
      </c>
      <c r="F31" s="615" t="s">
        <v>701</v>
      </c>
      <c r="G31" s="615" t="s">
        <v>702</v>
      </c>
      <c r="H31" s="615" t="s">
        <v>703</v>
      </c>
      <c r="I31" s="119" t="s">
        <v>704</v>
      </c>
      <c r="J31" s="230">
        <v>3</v>
      </c>
      <c r="K31" s="120" t="s">
        <v>705</v>
      </c>
      <c r="L31" s="615" t="s">
        <v>706</v>
      </c>
      <c r="M31" s="614" t="s">
        <v>63</v>
      </c>
      <c r="N31" s="614"/>
      <c r="O31" s="616">
        <v>18290.7</v>
      </c>
      <c r="P31" s="614"/>
      <c r="Q31" s="616">
        <v>16543.5</v>
      </c>
      <c r="R31" s="614"/>
      <c r="S31" s="614" t="s">
        <v>707</v>
      </c>
    </row>
    <row r="32" spans="1:19" s="20" customFormat="1" ht="51.75" customHeight="1">
      <c r="A32" s="471"/>
      <c r="B32" s="475"/>
      <c r="C32" s="475"/>
      <c r="D32" s="475"/>
      <c r="E32" s="486"/>
      <c r="F32" s="486"/>
      <c r="G32" s="486"/>
      <c r="H32" s="486"/>
      <c r="I32" s="119" t="s">
        <v>708</v>
      </c>
      <c r="J32" s="230">
        <v>3000</v>
      </c>
      <c r="K32" s="120" t="s">
        <v>240</v>
      </c>
      <c r="L32" s="486"/>
      <c r="M32" s="475"/>
      <c r="N32" s="475"/>
      <c r="O32" s="475"/>
      <c r="P32" s="475"/>
      <c r="Q32" s="475"/>
      <c r="R32" s="475"/>
      <c r="S32" s="475"/>
    </row>
    <row r="33" spans="1:19" s="20" customFormat="1" ht="60.75" customHeight="1">
      <c r="A33" s="471"/>
      <c r="B33" s="475"/>
      <c r="C33" s="475"/>
      <c r="D33" s="475"/>
      <c r="E33" s="486"/>
      <c r="F33" s="486"/>
      <c r="G33" s="486"/>
      <c r="H33" s="486"/>
      <c r="I33" s="119" t="s">
        <v>709</v>
      </c>
      <c r="J33" s="230">
        <v>30000</v>
      </c>
      <c r="K33" s="120" t="s">
        <v>240</v>
      </c>
      <c r="L33" s="486"/>
      <c r="M33" s="475"/>
      <c r="N33" s="475"/>
      <c r="O33" s="475"/>
      <c r="P33" s="475"/>
      <c r="Q33" s="475"/>
      <c r="R33" s="475"/>
      <c r="S33" s="475"/>
    </row>
    <row r="34" spans="1:19" s="20" customFormat="1" ht="35.25" customHeight="1">
      <c r="A34" s="454"/>
      <c r="B34" s="458"/>
      <c r="C34" s="458"/>
      <c r="D34" s="458"/>
      <c r="E34" s="467"/>
      <c r="F34" s="467"/>
      <c r="G34" s="467"/>
      <c r="H34" s="467"/>
      <c r="I34" s="119" t="s">
        <v>710</v>
      </c>
      <c r="J34" s="230">
        <v>2000</v>
      </c>
      <c r="K34" s="120" t="s">
        <v>240</v>
      </c>
      <c r="L34" s="467"/>
      <c r="M34" s="458"/>
      <c r="N34" s="458"/>
      <c r="O34" s="458"/>
      <c r="P34" s="458"/>
      <c r="Q34" s="458"/>
      <c r="R34" s="458"/>
      <c r="S34" s="458"/>
    </row>
    <row r="35" spans="1:19" s="20" customFormat="1" ht="48.75" customHeight="1">
      <c r="A35" s="501">
        <v>12</v>
      </c>
      <c r="B35" s="614">
        <v>2</v>
      </c>
      <c r="C35" s="614">
        <v>1</v>
      </c>
      <c r="D35" s="614">
        <v>6</v>
      </c>
      <c r="E35" s="615" t="s">
        <v>711</v>
      </c>
      <c r="F35" s="615" t="s">
        <v>712</v>
      </c>
      <c r="G35" s="615" t="s">
        <v>713</v>
      </c>
      <c r="H35" s="615" t="s">
        <v>643</v>
      </c>
      <c r="I35" s="119" t="s">
        <v>429</v>
      </c>
      <c r="J35" s="120">
        <v>1</v>
      </c>
      <c r="K35" s="120" t="s">
        <v>644</v>
      </c>
      <c r="L35" s="615" t="s">
        <v>714</v>
      </c>
      <c r="M35" s="614" t="s">
        <v>315</v>
      </c>
      <c r="N35" s="614"/>
      <c r="O35" s="616">
        <v>77750.5</v>
      </c>
      <c r="P35" s="614"/>
      <c r="Q35" s="616">
        <v>70535.5</v>
      </c>
      <c r="R35" s="614"/>
      <c r="S35" s="615" t="s">
        <v>655</v>
      </c>
    </row>
    <row r="36" spans="1:19" s="20" customFormat="1" ht="88.5" customHeight="1">
      <c r="A36" s="454"/>
      <c r="B36" s="458"/>
      <c r="C36" s="458"/>
      <c r="D36" s="458"/>
      <c r="E36" s="467"/>
      <c r="F36" s="467"/>
      <c r="G36" s="467"/>
      <c r="H36" s="467"/>
      <c r="I36" s="119" t="s">
        <v>647</v>
      </c>
      <c r="J36" s="120">
        <v>50</v>
      </c>
      <c r="K36" s="120" t="s">
        <v>648</v>
      </c>
      <c r="L36" s="467"/>
      <c r="M36" s="458"/>
      <c r="N36" s="458"/>
      <c r="O36" s="458"/>
      <c r="P36" s="458"/>
      <c r="Q36" s="458"/>
      <c r="R36" s="458"/>
      <c r="S36" s="467"/>
    </row>
    <row r="37" spans="1:19" s="20" customFormat="1" ht="78" customHeight="1">
      <c r="A37" s="501">
        <v>13</v>
      </c>
      <c r="B37" s="614">
        <v>6</v>
      </c>
      <c r="C37" s="614">
        <v>1</v>
      </c>
      <c r="D37" s="614">
        <v>6</v>
      </c>
      <c r="E37" s="615" t="s">
        <v>715</v>
      </c>
      <c r="F37" s="615" t="s">
        <v>716</v>
      </c>
      <c r="G37" s="615" t="s">
        <v>717</v>
      </c>
      <c r="H37" s="615" t="s">
        <v>643</v>
      </c>
      <c r="I37" s="119" t="s">
        <v>429</v>
      </c>
      <c r="J37" s="120">
        <v>4</v>
      </c>
      <c r="K37" s="120" t="s">
        <v>644</v>
      </c>
      <c r="L37" s="615" t="s">
        <v>718</v>
      </c>
      <c r="M37" s="614" t="s">
        <v>63</v>
      </c>
      <c r="N37" s="614"/>
      <c r="O37" s="616">
        <v>98058.08</v>
      </c>
      <c r="P37" s="614"/>
      <c r="Q37" s="616">
        <v>91628.800000000003</v>
      </c>
      <c r="R37" s="614"/>
      <c r="S37" s="615" t="s">
        <v>719</v>
      </c>
    </row>
    <row r="38" spans="1:19" s="20" customFormat="1" ht="30">
      <c r="A38" s="454"/>
      <c r="B38" s="458"/>
      <c r="C38" s="458"/>
      <c r="D38" s="458"/>
      <c r="E38" s="467"/>
      <c r="F38" s="467"/>
      <c r="G38" s="467"/>
      <c r="H38" s="467"/>
      <c r="I38" s="119" t="s">
        <v>647</v>
      </c>
      <c r="J38" s="119">
        <v>120</v>
      </c>
      <c r="K38" s="120" t="s">
        <v>648</v>
      </c>
      <c r="L38" s="467"/>
      <c r="M38" s="458"/>
      <c r="N38" s="458"/>
      <c r="O38" s="617"/>
      <c r="P38" s="458"/>
      <c r="Q38" s="617"/>
      <c r="R38" s="458"/>
      <c r="S38" s="467"/>
    </row>
    <row r="39" spans="1:19" s="20" customFormat="1" ht="44.25" customHeight="1">
      <c r="A39" s="501">
        <v>14</v>
      </c>
      <c r="B39" s="614">
        <v>6</v>
      </c>
      <c r="C39" s="614">
        <v>5</v>
      </c>
      <c r="D39" s="614">
        <v>11</v>
      </c>
      <c r="E39" s="615" t="s">
        <v>721</v>
      </c>
      <c r="F39" s="615" t="s">
        <v>722</v>
      </c>
      <c r="G39" s="615" t="s">
        <v>723</v>
      </c>
      <c r="H39" s="615" t="s">
        <v>660</v>
      </c>
      <c r="I39" s="119" t="s">
        <v>661</v>
      </c>
      <c r="J39" s="120">
        <v>6</v>
      </c>
      <c r="K39" s="120" t="s">
        <v>644</v>
      </c>
      <c r="L39" s="615" t="s">
        <v>724</v>
      </c>
      <c r="M39" s="614" t="s">
        <v>315</v>
      </c>
      <c r="N39" s="614"/>
      <c r="O39" s="616">
        <v>12994</v>
      </c>
      <c r="P39" s="614"/>
      <c r="Q39" s="616">
        <v>9599.01</v>
      </c>
      <c r="R39" s="614"/>
      <c r="S39" s="614" t="s">
        <v>725</v>
      </c>
    </row>
    <row r="40" spans="1:19" s="20" customFormat="1" ht="60">
      <c r="A40" s="454"/>
      <c r="B40" s="458"/>
      <c r="C40" s="458"/>
      <c r="D40" s="458"/>
      <c r="E40" s="467"/>
      <c r="F40" s="467"/>
      <c r="G40" s="467"/>
      <c r="H40" s="467"/>
      <c r="I40" s="119" t="s">
        <v>663</v>
      </c>
      <c r="J40" s="120">
        <v>43</v>
      </c>
      <c r="K40" s="120" t="s">
        <v>648</v>
      </c>
      <c r="L40" s="467"/>
      <c r="M40" s="458"/>
      <c r="N40" s="458"/>
      <c r="O40" s="458"/>
      <c r="P40" s="458"/>
      <c r="Q40" s="458"/>
      <c r="R40" s="458"/>
      <c r="S40" s="458"/>
    </row>
    <row r="41" spans="1:19" s="20" customFormat="1" ht="39" customHeight="1">
      <c r="A41" s="501">
        <v>15</v>
      </c>
      <c r="B41" s="614">
        <v>2</v>
      </c>
      <c r="C41" s="614">
        <v>5</v>
      </c>
      <c r="D41" s="614">
        <v>11</v>
      </c>
      <c r="E41" s="615" t="s">
        <v>726</v>
      </c>
      <c r="F41" s="615" t="s">
        <v>727</v>
      </c>
      <c r="G41" s="615" t="s">
        <v>651</v>
      </c>
      <c r="H41" s="615" t="s">
        <v>652</v>
      </c>
      <c r="I41" s="120" t="s">
        <v>653</v>
      </c>
      <c r="J41" s="120">
        <v>1</v>
      </c>
      <c r="K41" s="120" t="s">
        <v>644</v>
      </c>
      <c r="L41" s="615" t="s">
        <v>728</v>
      </c>
      <c r="M41" s="614" t="s">
        <v>315</v>
      </c>
      <c r="N41" s="614"/>
      <c r="O41" s="616">
        <v>16690.759999999998</v>
      </c>
      <c r="P41" s="614"/>
      <c r="Q41" s="616">
        <v>13921.85</v>
      </c>
      <c r="R41" s="614"/>
      <c r="S41" s="615" t="s">
        <v>655</v>
      </c>
    </row>
    <row r="42" spans="1:19" s="20" customFormat="1" ht="39" customHeight="1">
      <c r="A42" s="454"/>
      <c r="B42" s="458"/>
      <c r="C42" s="458"/>
      <c r="D42" s="458"/>
      <c r="E42" s="467"/>
      <c r="F42" s="467"/>
      <c r="G42" s="467"/>
      <c r="H42" s="467"/>
      <c r="I42" s="120" t="s">
        <v>656</v>
      </c>
      <c r="J42" s="120">
        <v>37</v>
      </c>
      <c r="K42" s="120" t="s">
        <v>648</v>
      </c>
      <c r="L42" s="467"/>
      <c r="M42" s="458"/>
      <c r="N42" s="458"/>
      <c r="O42" s="458"/>
      <c r="P42" s="458"/>
      <c r="Q42" s="458"/>
      <c r="R42" s="458"/>
      <c r="S42" s="467"/>
    </row>
    <row r="43" spans="1:19">
      <c r="A43" s="501">
        <v>16</v>
      </c>
      <c r="B43" s="614">
        <v>6</v>
      </c>
      <c r="C43" s="614">
        <v>5</v>
      </c>
      <c r="D43" s="614">
        <v>11</v>
      </c>
      <c r="E43" s="615" t="s">
        <v>729</v>
      </c>
      <c r="F43" s="615" t="s">
        <v>730</v>
      </c>
      <c r="G43" s="615" t="s">
        <v>731</v>
      </c>
      <c r="H43" s="615" t="s">
        <v>643</v>
      </c>
      <c r="I43" s="119" t="s">
        <v>429</v>
      </c>
      <c r="J43" s="120">
        <v>1</v>
      </c>
      <c r="K43" s="120" t="s">
        <v>644</v>
      </c>
      <c r="L43" s="615" t="s">
        <v>732</v>
      </c>
      <c r="M43" s="614" t="s">
        <v>63</v>
      </c>
      <c r="N43" s="614"/>
      <c r="O43" s="616">
        <v>62663.8</v>
      </c>
      <c r="P43" s="614"/>
      <c r="Q43" s="616">
        <v>55963.8</v>
      </c>
      <c r="R43" s="614"/>
      <c r="S43" s="615" t="s">
        <v>733</v>
      </c>
    </row>
    <row r="44" spans="1:19" ht="30">
      <c r="A44" s="454"/>
      <c r="B44" s="458"/>
      <c r="C44" s="458"/>
      <c r="D44" s="458"/>
      <c r="E44" s="467"/>
      <c r="F44" s="467"/>
      <c r="G44" s="467"/>
      <c r="H44" s="467"/>
      <c r="I44" s="119" t="s">
        <v>647</v>
      </c>
      <c r="J44" s="120">
        <v>42</v>
      </c>
      <c r="K44" s="120" t="s">
        <v>648</v>
      </c>
      <c r="L44" s="467"/>
      <c r="M44" s="458"/>
      <c r="N44" s="458"/>
      <c r="O44" s="458"/>
      <c r="P44" s="458"/>
      <c r="Q44" s="458"/>
      <c r="R44" s="458"/>
      <c r="S44" s="467"/>
    </row>
    <row r="45" spans="1:19">
      <c r="A45" s="501">
        <v>17</v>
      </c>
      <c r="B45" s="614">
        <v>6</v>
      </c>
      <c r="C45" s="614">
        <v>5</v>
      </c>
      <c r="D45" s="614">
        <v>11</v>
      </c>
      <c r="E45" s="615" t="s">
        <v>734</v>
      </c>
      <c r="F45" s="615" t="s">
        <v>735</v>
      </c>
      <c r="G45" s="615" t="s">
        <v>736</v>
      </c>
      <c r="H45" s="615" t="s">
        <v>643</v>
      </c>
      <c r="I45" s="119" t="s">
        <v>429</v>
      </c>
      <c r="J45" s="120">
        <v>1</v>
      </c>
      <c r="K45" s="120" t="s">
        <v>644</v>
      </c>
      <c r="L45" s="615" t="s">
        <v>737</v>
      </c>
      <c r="M45" s="614" t="s">
        <v>315</v>
      </c>
      <c r="N45" s="614"/>
      <c r="O45" s="616">
        <v>33238.199999999997</v>
      </c>
      <c r="P45" s="614"/>
      <c r="Q45" s="616">
        <v>29938.2</v>
      </c>
      <c r="R45" s="614"/>
      <c r="S45" s="614" t="s">
        <v>738</v>
      </c>
    </row>
    <row r="46" spans="1:19" ht="30">
      <c r="A46" s="454"/>
      <c r="B46" s="458"/>
      <c r="C46" s="458"/>
      <c r="D46" s="458"/>
      <c r="E46" s="467"/>
      <c r="F46" s="467"/>
      <c r="G46" s="467"/>
      <c r="H46" s="467"/>
      <c r="I46" s="119" t="s">
        <v>647</v>
      </c>
      <c r="J46" s="120">
        <v>20</v>
      </c>
      <c r="K46" s="120" t="s">
        <v>648</v>
      </c>
      <c r="L46" s="467"/>
      <c r="M46" s="458"/>
      <c r="N46" s="458"/>
      <c r="O46" s="458"/>
      <c r="P46" s="458"/>
      <c r="Q46" s="458"/>
      <c r="R46" s="458"/>
      <c r="S46" s="458"/>
    </row>
    <row r="47" spans="1:19" ht="40.5" customHeight="1">
      <c r="A47" s="501">
        <v>18</v>
      </c>
      <c r="B47" s="614">
        <v>6</v>
      </c>
      <c r="C47" s="614">
        <v>5</v>
      </c>
      <c r="D47" s="614">
        <v>11</v>
      </c>
      <c r="E47" s="615" t="s">
        <v>739</v>
      </c>
      <c r="F47" s="615" t="s">
        <v>740</v>
      </c>
      <c r="G47" s="615" t="s">
        <v>741</v>
      </c>
      <c r="H47" s="615" t="s">
        <v>643</v>
      </c>
      <c r="I47" s="119" t="s">
        <v>429</v>
      </c>
      <c r="J47" s="120">
        <v>1</v>
      </c>
      <c r="K47" s="120" t="s">
        <v>644</v>
      </c>
      <c r="L47" s="615" t="s">
        <v>742</v>
      </c>
      <c r="M47" s="615" t="s">
        <v>743</v>
      </c>
      <c r="N47" s="614"/>
      <c r="O47" s="616">
        <v>54098</v>
      </c>
      <c r="P47" s="614"/>
      <c r="Q47" s="616">
        <v>53758</v>
      </c>
      <c r="R47" s="614"/>
      <c r="S47" s="615" t="s">
        <v>744</v>
      </c>
    </row>
    <row r="48" spans="1:19" ht="30">
      <c r="A48" s="454"/>
      <c r="B48" s="458"/>
      <c r="C48" s="458"/>
      <c r="D48" s="458"/>
      <c r="E48" s="467"/>
      <c r="F48" s="467"/>
      <c r="G48" s="467"/>
      <c r="H48" s="467"/>
      <c r="I48" s="119" t="s">
        <v>647</v>
      </c>
      <c r="J48" s="120">
        <v>30</v>
      </c>
      <c r="K48" s="120" t="s">
        <v>648</v>
      </c>
      <c r="L48" s="467"/>
      <c r="M48" s="467"/>
      <c r="N48" s="458"/>
      <c r="O48" s="458"/>
      <c r="P48" s="458"/>
      <c r="Q48" s="458"/>
      <c r="R48" s="458"/>
      <c r="S48" s="467"/>
    </row>
    <row r="49" spans="1:19" ht="17.25" customHeight="1">
      <c r="A49" s="501">
        <v>19</v>
      </c>
      <c r="B49" s="614">
        <v>6</v>
      </c>
      <c r="C49" s="614">
        <v>1</v>
      </c>
      <c r="D49" s="614">
        <v>13</v>
      </c>
      <c r="E49" s="615" t="s">
        <v>745</v>
      </c>
      <c r="F49" s="615" t="s">
        <v>746</v>
      </c>
      <c r="G49" s="615" t="s">
        <v>747</v>
      </c>
      <c r="H49" s="615" t="s">
        <v>748</v>
      </c>
      <c r="I49" s="119" t="s">
        <v>445</v>
      </c>
      <c r="J49" s="119">
        <v>1</v>
      </c>
      <c r="K49" s="120" t="s">
        <v>644</v>
      </c>
      <c r="L49" s="615" t="s">
        <v>749</v>
      </c>
      <c r="M49" s="614" t="s">
        <v>63</v>
      </c>
      <c r="N49" s="614"/>
      <c r="O49" s="616">
        <v>207000</v>
      </c>
      <c r="P49" s="614"/>
      <c r="Q49" s="616">
        <v>186000</v>
      </c>
      <c r="R49" s="614"/>
      <c r="S49" s="615" t="s">
        <v>750</v>
      </c>
    </row>
    <row r="50" spans="1:19" ht="17.25" customHeight="1">
      <c r="A50" s="471"/>
      <c r="B50" s="475"/>
      <c r="C50" s="475"/>
      <c r="D50" s="475"/>
      <c r="E50" s="486"/>
      <c r="F50" s="486"/>
      <c r="G50" s="486"/>
      <c r="H50" s="486"/>
      <c r="I50" s="119" t="s">
        <v>751</v>
      </c>
      <c r="J50" s="119">
        <v>55</v>
      </c>
      <c r="K50" s="120" t="s">
        <v>648</v>
      </c>
      <c r="L50" s="475"/>
      <c r="M50" s="475"/>
      <c r="N50" s="475"/>
      <c r="O50" s="475"/>
      <c r="P50" s="475"/>
      <c r="Q50" s="475"/>
      <c r="R50" s="475"/>
      <c r="S50" s="486"/>
    </row>
    <row r="51" spans="1:19" ht="18" customHeight="1">
      <c r="A51" s="471"/>
      <c r="B51" s="475"/>
      <c r="C51" s="475"/>
      <c r="D51" s="475"/>
      <c r="E51" s="486"/>
      <c r="F51" s="486"/>
      <c r="G51" s="486"/>
      <c r="H51" s="486"/>
      <c r="I51" s="119" t="s">
        <v>752</v>
      </c>
      <c r="J51" s="119">
        <v>1</v>
      </c>
      <c r="K51" s="120" t="s">
        <v>705</v>
      </c>
      <c r="L51" s="475"/>
      <c r="M51" s="475"/>
      <c r="N51" s="475"/>
      <c r="O51" s="475"/>
      <c r="P51" s="475"/>
      <c r="Q51" s="475"/>
      <c r="R51" s="475"/>
      <c r="S51" s="486"/>
    </row>
    <row r="52" spans="1:19" ht="15.75" customHeight="1">
      <c r="A52" s="471"/>
      <c r="B52" s="475"/>
      <c r="C52" s="475"/>
      <c r="D52" s="475"/>
      <c r="E52" s="486"/>
      <c r="F52" s="486"/>
      <c r="G52" s="486"/>
      <c r="H52" s="486"/>
      <c r="I52" s="119" t="s">
        <v>752</v>
      </c>
      <c r="J52" s="119">
        <v>1000</v>
      </c>
      <c r="K52" s="120" t="s">
        <v>240</v>
      </c>
      <c r="L52" s="475"/>
      <c r="M52" s="475"/>
      <c r="N52" s="475"/>
      <c r="O52" s="475"/>
      <c r="P52" s="475"/>
      <c r="Q52" s="475"/>
      <c r="R52" s="475"/>
      <c r="S52" s="486"/>
    </row>
    <row r="53" spans="1:19" ht="45">
      <c r="A53" s="454"/>
      <c r="B53" s="458"/>
      <c r="C53" s="458"/>
      <c r="D53" s="458"/>
      <c r="E53" s="467"/>
      <c r="F53" s="467"/>
      <c r="G53" s="467"/>
      <c r="H53" s="467"/>
      <c r="I53" s="119" t="s">
        <v>753</v>
      </c>
      <c r="J53" s="119">
        <v>25</v>
      </c>
      <c r="K53" s="120" t="s">
        <v>644</v>
      </c>
      <c r="L53" s="458"/>
      <c r="M53" s="458"/>
      <c r="N53" s="458"/>
      <c r="O53" s="458"/>
      <c r="P53" s="458"/>
      <c r="Q53" s="458"/>
      <c r="R53" s="458"/>
      <c r="S53" s="467"/>
    </row>
    <row r="54" spans="1:19" s="157" customFormat="1" ht="48" customHeight="1">
      <c r="A54" s="501">
        <v>20</v>
      </c>
      <c r="B54" s="614">
        <v>1</v>
      </c>
      <c r="C54" s="614">
        <v>1</v>
      </c>
      <c r="D54" s="614">
        <v>13</v>
      </c>
      <c r="E54" s="615" t="s">
        <v>754</v>
      </c>
      <c r="F54" s="615" t="s">
        <v>755</v>
      </c>
      <c r="G54" s="615" t="s">
        <v>756</v>
      </c>
      <c r="H54" s="615" t="s">
        <v>643</v>
      </c>
      <c r="I54" s="119" t="s">
        <v>429</v>
      </c>
      <c r="J54" s="119">
        <v>1</v>
      </c>
      <c r="K54" s="120" t="s">
        <v>644</v>
      </c>
      <c r="L54" s="615" t="s">
        <v>757</v>
      </c>
      <c r="M54" s="614" t="s">
        <v>315</v>
      </c>
      <c r="N54" s="614"/>
      <c r="O54" s="616">
        <v>29999.24</v>
      </c>
      <c r="P54" s="614"/>
      <c r="Q54" s="616">
        <v>26000</v>
      </c>
      <c r="R54" s="614"/>
      <c r="S54" s="615" t="s">
        <v>758</v>
      </c>
    </row>
    <row r="55" spans="1:19" ht="66" customHeight="1">
      <c r="A55" s="454"/>
      <c r="B55" s="458"/>
      <c r="C55" s="458"/>
      <c r="D55" s="458"/>
      <c r="E55" s="467"/>
      <c r="F55" s="458"/>
      <c r="G55" s="467"/>
      <c r="H55" s="467"/>
      <c r="I55" s="119" t="s">
        <v>647</v>
      </c>
      <c r="J55" s="119">
        <v>50</v>
      </c>
      <c r="K55" s="120" t="s">
        <v>648</v>
      </c>
      <c r="L55" s="458"/>
      <c r="M55" s="458"/>
      <c r="N55" s="458"/>
      <c r="O55" s="458"/>
      <c r="P55" s="458"/>
      <c r="Q55" s="458"/>
      <c r="R55" s="458"/>
      <c r="S55" s="467"/>
    </row>
    <row r="56" spans="1:19" ht="45">
      <c r="A56" s="501">
        <v>21</v>
      </c>
      <c r="B56" s="614">
        <v>6</v>
      </c>
      <c r="C56" s="614">
        <v>1</v>
      </c>
      <c r="D56" s="614">
        <v>13</v>
      </c>
      <c r="E56" s="615" t="s">
        <v>759</v>
      </c>
      <c r="F56" s="615" t="s">
        <v>760</v>
      </c>
      <c r="G56" s="615" t="s">
        <v>761</v>
      </c>
      <c r="H56" s="615" t="s">
        <v>703</v>
      </c>
      <c r="I56" s="119" t="s">
        <v>752</v>
      </c>
      <c r="J56" s="119">
        <v>1</v>
      </c>
      <c r="K56" s="120" t="s">
        <v>705</v>
      </c>
      <c r="L56" s="615" t="s">
        <v>762</v>
      </c>
      <c r="M56" s="614" t="s">
        <v>63</v>
      </c>
      <c r="N56" s="614"/>
      <c r="O56" s="616">
        <v>48855</v>
      </c>
      <c r="P56" s="614"/>
      <c r="Q56" s="616">
        <v>43195</v>
      </c>
      <c r="R56" s="614"/>
      <c r="S56" s="615" t="s">
        <v>763</v>
      </c>
    </row>
    <row r="57" spans="1:19" ht="45">
      <c r="A57" s="454"/>
      <c r="B57" s="458"/>
      <c r="C57" s="458"/>
      <c r="D57" s="458"/>
      <c r="E57" s="467"/>
      <c r="F57" s="467"/>
      <c r="G57" s="467"/>
      <c r="H57" s="467"/>
      <c r="I57" s="119" t="s">
        <v>752</v>
      </c>
      <c r="J57" s="119">
        <v>2000</v>
      </c>
      <c r="K57" s="120" t="s">
        <v>240</v>
      </c>
      <c r="L57" s="467"/>
      <c r="M57" s="458"/>
      <c r="N57" s="458"/>
      <c r="O57" s="458"/>
      <c r="P57" s="458"/>
      <c r="Q57" s="458"/>
      <c r="R57" s="458"/>
      <c r="S57" s="467"/>
    </row>
    <row r="58" spans="1:19" ht="60">
      <c r="A58" s="45">
        <v>22</v>
      </c>
      <c r="B58" s="120">
        <v>1</v>
      </c>
      <c r="C58" s="120">
        <v>1</v>
      </c>
      <c r="D58" s="120">
        <v>13</v>
      </c>
      <c r="E58" s="119" t="s">
        <v>764</v>
      </c>
      <c r="F58" s="119" t="s">
        <v>765</v>
      </c>
      <c r="G58" s="119" t="s">
        <v>766</v>
      </c>
      <c r="H58" s="119" t="s">
        <v>767</v>
      </c>
      <c r="I58" s="119" t="s">
        <v>753</v>
      </c>
      <c r="J58" s="119">
        <v>1</v>
      </c>
      <c r="K58" s="120" t="s">
        <v>644</v>
      </c>
      <c r="L58" s="119" t="s">
        <v>768</v>
      </c>
      <c r="M58" s="120" t="s">
        <v>63</v>
      </c>
      <c r="N58" s="120"/>
      <c r="O58" s="206">
        <v>34932</v>
      </c>
      <c r="P58" s="120"/>
      <c r="Q58" s="206">
        <v>31432</v>
      </c>
      <c r="R58" s="120"/>
      <c r="S58" s="119" t="s">
        <v>707</v>
      </c>
    </row>
    <row r="59" spans="1:19" ht="49.5" customHeight="1">
      <c r="A59" s="501">
        <v>23</v>
      </c>
      <c r="B59" s="614">
        <v>3</v>
      </c>
      <c r="C59" s="614">
        <v>1</v>
      </c>
      <c r="D59" s="614">
        <v>6</v>
      </c>
      <c r="E59" s="615" t="s">
        <v>770</v>
      </c>
      <c r="F59" s="615" t="s">
        <v>771</v>
      </c>
      <c r="G59" s="615" t="s">
        <v>772</v>
      </c>
      <c r="H59" s="615" t="s">
        <v>643</v>
      </c>
      <c r="I59" s="119" t="s">
        <v>429</v>
      </c>
      <c r="J59" s="119">
        <v>1</v>
      </c>
      <c r="K59" s="120" t="s">
        <v>644</v>
      </c>
      <c r="L59" s="615" t="s">
        <v>773</v>
      </c>
      <c r="M59" s="614" t="s">
        <v>63</v>
      </c>
      <c r="N59" s="614"/>
      <c r="O59" s="616">
        <v>72276.78</v>
      </c>
      <c r="P59" s="614"/>
      <c r="Q59" s="616">
        <v>67074.45</v>
      </c>
      <c r="R59" s="614"/>
      <c r="S59" s="615" t="s">
        <v>720</v>
      </c>
    </row>
    <row r="60" spans="1:19" ht="49.5" customHeight="1">
      <c r="A60" s="454"/>
      <c r="B60" s="458"/>
      <c r="C60" s="458"/>
      <c r="D60" s="458"/>
      <c r="E60" s="467"/>
      <c r="F60" s="467"/>
      <c r="G60" s="467"/>
      <c r="H60" s="467"/>
      <c r="I60" s="119" t="s">
        <v>647</v>
      </c>
      <c r="J60" s="119">
        <v>45</v>
      </c>
      <c r="K60" s="120" t="s">
        <v>648</v>
      </c>
      <c r="L60" s="467"/>
      <c r="M60" s="458"/>
      <c r="N60" s="458"/>
      <c r="O60" s="617"/>
      <c r="P60" s="458"/>
      <c r="Q60" s="617"/>
      <c r="R60" s="458"/>
      <c r="S60" s="467"/>
    </row>
    <row r="61" spans="1:19" ht="45">
      <c r="A61" s="501">
        <v>24</v>
      </c>
      <c r="B61" s="614">
        <v>1</v>
      </c>
      <c r="C61" s="614">
        <v>1</v>
      </c>
      <c r="D61" s="614">
        <v>13</v>
      </c>
      <c r="E61" s="615" t="s">
        <v>774</v>
      </c>
      <c r="F61" s="615" t="s">
        <v>775</v>
      </c>
      <c r="G61" s="615" t="s">
        <v>776</v>
      </c>
      <c r="H61" s="615" t="s">
        <v>777</v>
      </c>
      <c r="I61" s="119" t="s">
        <v>661</v>
      </c>
      <c r="J61" s="120">
        <v>2</v>
      </c>
      <c r="K61" s="120" t="s">
        <v>644</v>
      </c>
      <c r="L61" s="615" t="s">
        <v>778</v>
      </c>
      <c r="M61" s="614" t="s">
        <v>63</v>
      </c>
      <c r="N61" s="614"/>
      <c r="O61" s="616">
        <v>73946.98</v>
      </c>
      <c r="P61" s="614"/>
      <c r="Q61" s="616">
        <v>40600</v>
      </c>
      <c r="R61" s="614"/>
      <c r="S61" s="615" t="s">
        <v>779</v>
      </c>
    </row>
    <row r="62" spans="1:19" ht="60">
      <c r="A62" s="471"/>
      <c r="B62" s="475"/>
      <c r="C62" s="475"/>
      <c r="D62" s="475"/>
      <c r="E62" s="486"/>
      <c r="F62" s="486"/>
      <c r="G62" s="486"/>
      <c r="H62" s="486"/>
      <c r="I62" s="119" t="s">
        <v>663</v>
      </c>
      <c r="J62" s="120">
        <v>150</v>
      </c>
      <c r="K62" s="120" t="s">
        <v>648</v>
      </c>
      <c r="L62" s="486"/>
      <c r="M62" s="475"/>
      <c r="N62" s="475"/>
      <c r="O62" s="475"/>
      <c r="P62" s="475"/>
      <c r="Q62" s="475"/>
      <c r="R62" s="475"/>
      <c r="S62" s="486"/>
    </row>
    <row r="63" spans="1:19" ht="45">
      <c r="A63" s="471"/>
      <c r="B63" s="475"/>
      <c r="C63" s="475"/>
      <c r="D63" s="475"/>
      <c r="E63" s="486"/>
      <c r="F63" s="486"/>
      <c r="G63" s="486"/>
      <c r="H63" s="486"/>
      <c r="I63" s="119" t="s">
        <v>752</v>
      </c>
      <c r="J63" s="120">
        <v>1</v>
      </c>
      <c r="K63" s="120" t="s">
        <v>705</v>
      </c>
      <c r="L63" s="486"/>
      <c r="M63" s="475"/>
      <c r="N63" s="475"/>
      <c r="O63" s="475"/>
      <c r="P63" s="475"/>
      <c r="Q63" s="475"/>
      <c r="R63" s="475"/>
      <c r="S63" s="486"/>
    </row>
    <row r="64" spans="1:19" ht="45">
      <c r="A64" s="471"/>
      <c r="B64" s="475"/>
      <c r="C64" s="475"/>
      <c r="D64" s="475"/>
      <c r="E64" s="486"/>
      <c r="F64" s="486"/>
      <c r="G64" s="486"/>
      <c r="H64" s="486"/>
      <c r="I64" s="119" t="s">
        <v>752</v>
      </c>
      <c r="J64" s="120">
        <v>150</v>
      </c>
      <c r="K64" s="120" t="s">
        <v>240</v>
      </c>
      <c r="L64" s="486"/>
      <c r="M64" s="475"/>
      <c r="N64" s="475"/>
      <c r="O64" s="475"/>
      <c r="P64" s="475"/>
      <c r="Q64" s="475"/>
      <c r="R64" s="475"/>
      <c r="S64" s="486"/>
    </row>
    <row r="65" spans="1:19" ht="45">
      <c r="A65" s="454"/>
      <c r="B65" s="458"/>
      <c r="C65" s="458"/>
      <c r="D65" s="458"/>
      <c r="E65" s="467"/>
      <c r="F65" s="467"/>
      <c r="G65" s="467"/>
      <c r="H65" s="467"/>
      <c r="I65" s="119" t="s">
        <v>753</v>
      </c>
      <c r="J65" s="120">
        <v>1</v>
      </c>
      <c r="K65" s="120" t="s">
        <v>644</v>
      </c>
      <c r="L65" s="467"/>
      <c r="M65" s="458"/>
      <c r="N65" s="458"/>
      <c r="O65" s="458"/>
      <c r="P65" s="458"/>
      <c r="Q65" s="458"/>
      <c r="R65" s="458"/>
      <c r="S65" s="467"/>
    </row>
    <row r="66" spans="1:19" ht="72" customHeight="1">
      <c r="A66" s="509">
        <v>25</v>
      </c>
      <c r="B66" s="609">
        <v>6</v>
      </c>
      <c r="C66" s="609">
        <v>5</v>
      </c>
      <c r="D66" s="609">
        <v>4</v>
      </c>
      <c r="E66" s="606" t="s">
        <v>3171</v>
      </c>
      <c r="F66" s="606" t="s">
        <v>3172</v>
      </c>
      <c r="G66" s="606" t="s">
        <v>3173</v>
      </c>
      <c r="H66" s="606" t="s">
        <v>429</v>
      </c>
      <c r="I66" s="119" t="s">
        <v>429</v>
      </c>
      <c r="J66" s="51">
        <v>1</v>
      </c>
      <c r="K66" s="120" t="s">
        <v>644</v>
      </c>
      <c r="L66" s="606" t="s">
        <v>3174</v>
      </c>
      <c r="M66" s="609"/>
      <c r="N66" s="609" t="s">
        <v>63</v>
      </c>
      <c r="O66" s="610"/>
      <c r="P66" s="610">
        <v>32364.3</v>
      </c>
      <c r="Q66" s="610"/>
      <c r="R66" s="610">
        <v>31744</v>
      </c>
      <c r="S66" s="609" t="s">
        <v>646</v>
      </c>
    </row>
    <row r="67" spans="1:19" ht="72" customHeight="1">
      <c r="A67" s="509"/>
      <c r="B67" s="609"/>
      <c r="C67" s="609"/>
      <c r="D67" s="609"/>
      <c r="E67" s="606"/>
      <c r="F67" s="606"/>
      <c r="G67" s="609"/>
      <c r="H67" s="606"/>
      <c r="I67" s="119" t="s">
        <v>647</v>
      </c>
      <c r="J67" s="51">
        <v>18</v>
      </c>
      <c r="K67" s="120" t="s">
        <v>648</v>
      </c>
      <c r="L67" s="606"/>
      <c r="M67" s="609"/>
      <c r="N67" s="609"/>
      <c r="O67" s="610"/>
      <c r="P67" s="610"/>
      <c r="Q67" s="610"/>
      <c r="R67" s="610"/>
      <c r="S67" s="609"/>
    </row>
    <row r="68" spans="1:19" ht="60.75" customHeight="1">
      <c r="A68" s="509">
        <v>26</v>
      </c>
      <c r="B68" s="609">
        <v>1</v>
      </c>
      <c r="C68" s="609">
        <v>5</v>
      </c>
      <c r="D68" s="609">
        <v>4</v>
      </c>
      <c r="E68" s="606" t="s">
        <v>3175</v>
      </c>
      <c r="F68" s="606" t="s">
        <v>3176</v>
      </c>
      <c r="G68" s="606" t="s">
        <v>3177</v>
      </c>
      <c r="H68" s="606" t="s">
        <v>429</v>
      </c>
      <c r="I68" s="119" t="s">
        <v>429</v>
      </c>
      <c r="J68" s="51">
        <v>1</v>
      </c>
      <c r="K68" s="120" t="s">
        <v>644</v>
      </c>
      <c r="L68" s="606" t="s">
        <v>3178</v>
      </c>
      <c r="M68" s="609"/>
      <c r="N68" s="609" t="s">
        <v>315</v>
      </c>
      <c r="O68" s="610"/>
      <c r="P68" s="610">
        <v>33305.75</v>
      </c>
      <c r="Q68" s="610"/>
      <c r="R68" s="610">
        <v>33305.75</v>
      </c>
      <c r="S68" s="606" t="s">
        <v>3179</v>
      </c>
    </row>
    <row r="69" spans="1:19" ht="60.75" customHeight="1">
      <c r="A69" s="509"/>
      <c r="B69" s="609"/>
      <c r="C69" s="609"/>
      <c r="D69" s="609"/>
      <c r="E69" s="606"/>
      <c r="F69" s="606"/>
      <c r="G69" s="609"/>
      <c r="H69" s="606"/>
      <c r="I69" s="119" t="s">
        <v>647</v>
      </c>
      <c r="J69" s="51">
        <v>20</v>
      </c>
      <c r="K69" s="120" t="s">
        <v>648</v>
      </c>
      <c r="L69" s="606"/>
      <c r="M69" s="609"/>
      <c r="N69" s="609"/>
      <c r="O69" s="610"/>
      <c r="P69" s="610"/>
      <c r="Q69" s="610"/>
      <c r="R69" s="610"/>
      <c r="S69" s="606"/>
    </row>
    <row r="70" spans="1:19" ht="60.75" customHeight="1">
      <c r="A70" s="509">
        <v>27</v>
      </c>
      <c r="B70" s="609">
        <v>6</v>
      </c>
      <c r="C70" s="609">
        <v>5</v>
      </c>
      <c r="D70" s="609">
        <v>4</v>
      </c>
      <c r="E70" s="606" t="s">
        <v>3180</v>
      </c>
      <c r="F70" s="606" t="s">
        <v>3181</v>
      </c>
      <c r="G70" s="606" t="s">
        <v>3182</v>
      </c>
      <c r="H70" s="606" t="s">
        <v>429</v>
      </c>
      <c r="I70" s="119" t="s">
        <v>429</v>
      </c>
      <c r="J70" s="51">
        <v>1</v>
      </c>
      <c r="K70" s="120" t="s">
        <v>644</v>
      </c>
      <c r="L70" s="606" t="s">
        <v>3183</v>
      </c>
      <c r="M70" s="609"/>
      <c r="N70" s="609" t="s">
        <v>63</v>
      </c>
      <c r="O70" s="610"/>
      <c r="P70" s="610">
        <v>63500</v>
      </c>
      <c r="Q70" s="610"/>
      <c r="R70" s="610">
        <v>56000</v>
      </c>
      <c r="S70" s="606" t="s">
        <v>3184</v>
      </c>
    </row>
    <row r="71" spans="1:19" ht="60.75" customHeight="1">
      <c r="A71" s="509"/>
      <c r="B71" s="609"/>
      <c r="C71" s="609"/>
      <c r="D71" s="609"/>
      <c r="E71" s="606"/>
      <c r="F71" s="606"/>
      <c r="G71" s="609"/>
      <c r="H71" s="606"/>
      <c r="I71" s="119" t="s">
        <v>647</v>
      </c>
      <c r="J71" s="51">
        <v>40</v>
      </c>
      <c r="K71" s="120" t="s">
        <v>648</v>
      </c>
      <c r="L71" s="606"/>
      <c r="M71" s="609"/>
      <c r="N71" s="609"/>
      <c r="O71" s="610"/>
      <c r="P71" s="610"/>
      <c r="Q71" s="610"/>
      <c r="R71" s="610"/>
      <c r="S71" s="606"/>
    </row>
    <row r="72" spans="1:19" ht="34.5" customHeight="1">
      <c r="A72" s="509">
        <v>28</v>
      </c>
      <c r="B72" s="609">
        <v>2</v>
      </c>
      <c r="C72" s="609">
        <v>1</v>
      </c>
      <c r="D72" s="609">
        <v>6</v>
      </c>
      <c r="E72" s="606" t="s">
        <v>3185</v>
      </c>
      <c r="F72" s="606" t="s">
        <v>650</v>
      </c>
      <c r="G72" s="606" t="s">
        <v>651</v>
      </c>
      <c r="H72" s="606" t="s">
        <v>652</v>
      </c>
      <c r="I72" s="45" t="s">
        <v>653</v>
      </c>
      <c r="J72" s="121">
        <v>1</v>
      </c>
      <c r="K72" s="120" t="s">
        <v>644</v>
      </c>
      <c r="L72" s="606" t="s">
        <v>654</v>
      </c>
      <c r="M72" s="609"/>
      <c r="N72" s="609" t="s">
        <v>63</v>
      </c>
      <c r="O72" s="610"/>
      <c r="P72" s="610">
        <v>22774.38</v>
      </c>
      <c r="Q72" s="610"/>
      <c r="R72" s="610">
        <v>19736.38</v>
      </c>
      <c r="S72" s="606" t="s">
        <v>655</v>
      </c>
    </row>
    <row r="73" spans="1:19" ht="34.5" customHeight="1">
      <c r="A73" s="509"/>
      <c r="B73" s="609"/>
      <c r="C73" s="609"/>
      <c r="D73" s="609"/>
      <c r="E73" s="606"/>
      <c r="F73" s="609"/>
      <c r="G73" s="609"/>
      <c r="H73" s="606"/>
      <c r="I73" s="45" t="s">
        <v>656</v>
      </c>
      <c r="J73" s="121">
        <v>43</v>
      </c>
      <c r="K73" s="120" t="s">
        <v>648</v>
      </c>
      <c r="L73" s="606"/>
      <c r="M73" s="609"/>
      <c r="N73" s="609"/>
      <c r="O73" s="610"/>
      <c r="P73" s="610"/>
      <c r="Q73" s="610"/>
      <c r="R73" s="610"/>
      <c r="S73" s="606"/>
    </row>
    <row r="74" spans="1:19" ht="55.5" customHeight="1">
      <c r="A74" s="509">
        <v>29</v>
      </c>
      <c r="B74" s="609">
        <v>2</v>
      </c>
      <c r="C74" s="609">
        <v>1</v>
      </c>
      <c r="D74" s="609">
        <v>6</v>
      </c>
      <c r="E74" s="606" t="s">
        <v>3186</v>
      </c>
      <c r="F74" s="606" t="s">
        <v>3187</v>
      </c>
      <c r="G74" s="606" t="s">
        <v>3188</v>
      </c>
      <c r="H74" s="606" t="s">
        <v>429</v>
      </c>
      <c r="I74" s="119" t="s">
        <v>429</v>
      </c>
      <c r="J74" s="51">
        <v>1</v>
      </c>
      <c r="K74" s="120" t="s">
        <v>644</v>
      </c>
      <c r="L74" s="606" t="s">
        <v>3189</v>
      </c>
      <c r="M74" s="609"/>
      <c r="N74" s="609" t="s">
        <v>315</v>
      </c>
      <c r="O74" s="610"/>
      <c r="P74" s="610">
        <v>58202.400000000001</v>
      </c>
      <c r="Q74" s="610"/>
      <c r="R74" s="610">
        <v>53184</v>
      </c>
      <c r="S74" s="606" t="s">
        <v>655</v>
      </c>
    </row>
    <row r="75" spans="1:19" ht="55.5" customHeight="1">
      <c r="A75" s="509"/>
      <c r="B75" s="609"/>
      <c r="C75" s="609"/>
      <c r="D75" s="609"/>
      <c r="E75" s="606"/>
      <c r="F75" s="606"/>
      <c r="G75" s="609"/>
      <c r="H75" s="606"/>
      <c r="I75" s="119" t="s">
        <v>647</v>
      </c>
      <c r="J75" s="51">
        <v>50</v>
      </c>
      <c r="K75" s="120" t="s">
        <v>648</v>
      </c>
      <c r="L75" s="606"/>
      <c r="M75" s="609"/>
      <c r="N75" s="609"/>
      <c r="O75" s="610"/>
      <c r="P75" s="610"/>
      <c r="Q75" s="610"/>
      <c r="R75" s="610"/>
      <c r="S75" s="606"/>
    </row>
    <row r="76" spans="1:19" ht="45.75" customHeight="1">
      <c r="A76" s="509">
        <v>30</v>
      </c>
      <c r="B76" s="609">
        <v>2</v>
      </c>
      <c r="C76" s="609">
        <v>1</v>
      </c>
      <c r="D76" s="609">
        <v>6</v>
      </c>
      <c r="E76" s="606" t="s">
        <v>3190</v>
      </c>
      <c r="F76" s="606" t="s">
        <v>3191</v>
      </c>
      <c r="G76" s="606" t="s">
        <v>3192</v>
      </c>
      <c r="H76" s="606" t="s">
        <v>429</v>
      </c>
      <c r="I76" s="119" t="s">
        <v>429</v>
      </c>
      <c r="J76" s="51">
        <v>1</v>
      </c>
      <c r="K76" s="120" t="s">
        <v>644</v>
      </c>
      <c r="L76" s="606" t="s">
        <v>3193</v>
      </c>
      <c r="M76" s="609"/>
      <c r="N76" s="609" t="s">
        <v>315</v>
      </c>
      <c r="O76" s="610"/>
      <c r="P76" s="610">
        <v>24424.400000000001</v>
      </c>
      <c r="Q76" s="610"/>
      <c r="R76" s="610">
        <v>20242.400000000001</v>
      </c>
      <c r="S76" s="606" t="s">
        <v>655</v>
      </c>
    </row>
    <row r="77" spans="1:19" ht="45.75" customHeight="1">
      <c r="A77" s="509"/>
      <c r="B77" s="609"/>
      <c r="C77" s="609"/>
      <c r="D77" s="609"/>
      <c r="E77" s="606"/>
      <c r="F77" s="606"/>
      <c r="G77" s="609"/>
      <c r="H77" s="606"/>
      <c r="I77" s="119" t="s">
        <v>647</v>
      </c>
      <c r="J77" s="51">
        <v>25</v>
      </c>
      <c r="K77" s="120" t="s">
        <v>648</v>
      </c>
      <c r="L77" s="606"/>
      <c r="M77" s="609"/>
      <c r="N77" s="609"/>
      <c r="O77" s="610"/>
      <c r="P77" s="610"/>
      <c r="Q77" s="610"/>
      <c r="R77" s="610"/>
      <c r="S77" s="606"/>
    </row>
    <row r="78" spans="1:19" ht="34.5" customHeight="1">
      <c r="A78" s="509">
        <v>31</v>
      </c>
      <c r="B78" s="609">
        <v>4</v>
      </c>
      <c r="C78" s="609">
        <v>1</v>
      </c>
      <c r="D78" s="609">
        <v>6</v>
      </c>
      <c r="E78" s="606" t="s">
        <v>3194</v>
      </c>
      <c r="F78" s="606" t="s">
        <v>3195</v>
      </c>
      <c r="G78" s="606" t="s">
        <v>3196</v>
      </c>
      <c r="H78" s="606" t="s">
        <v>3197</v>
      </c>
      <c r="I78" s="119" t="s">
        <v>445</v>
      </c>
      <c r="J78" s="51">
        <v>1</v>
      </c>
      <c r="K78" s="120" t="s">
        <v>644</v>
      </c>
      <c r="L78" s="606" t="s">
        <v>3198</v>
      </c>
      <c r="M78" s="609"/>
      <c r="N78" s="609" t="s">
        <v>315</v>
      </c>
      <c r="O78" s="610"/>
      <c r="P78" s="610">
        <v>10299.950000000001</v>
      </c>
      <c r="Q78" s="610"/>
      <c r="R78" s="610">
        <v>8752.2000000000007</v>
      </c>
      <c r="S78" s="606" t="s">
        <v>655</v>
      </c>
    </row>
    <row r="79" spans="1:19" ht="34.5" customHeight="1">
      <c r="A79" s="509"/>
      <c r="B79" s="609"/>
      <c r="C79" s="609"/>
      <c r="D79" s="609"/>
      <c r="E79" s="606"/>
      <c r="F79" s="606"/>
      <c r="G79" s="609"/>
      <c r="H79" s="606"/>
      <c r="I79" s="119" t="s">
        <v>751</v>
      </c>
      <c r="J79" s="51">
        <v>60</v>
      </c>
      <c r="K79" s="120" t="s">
        <v>648</v>
      </c>
      <c r="L79" s="606"/>
      <c r="M79" s="609"/>
      <c r="N79" s="609"/>
      <c r="O79" s="610"/>
      <c r="P79" s="610"/>
      <c r="Q79" s="610"/>
      <c r="R79" s="610"/>
      <c r="S79" s="606"/>
    </row>
    <row r="80" spans="1:19" ht="57" customHeight="1">
      <c r="A80" s="509">
        <v>32</v>
      </c>
      <c r="B80" s="609">
        <v>2</v>
      </c>
      <c r="C80" s="609">
        <v>1</v>
      </c>
      <c r="D80" s="609">
        <v>6</v>
      </c>
      <c r="E80" s="606" t="s">
        <v>3199</v>
      </c>
      <c r="F80" s="606" t="s">
        <v>3200</v>
      </c>
      <c r="G80" s="606" t="s">
        <v>3201</v>
      </c>
      <c r="H80" s="606" t="s">
        <v>429</v>
      </c>
      <c r="I80" s="119" t="s">
        <v>429</v>
      </c>
      <c r="J80" s="51">
        <v>1</v>
      </c>
      <c r="K80" s="120" t="s">
        <v>644</v>
      </c>
      <c r="L80" s="606" t="s">
        <v>3202</v>
      </c>
      <c r="M80" s="609"/>
      <c r="N80" s="609" t="s">
        <v>63</v>
      </c>
      <c r="O80" s="610"/>
      <c r="P80" s="610">
        <v>52241</v>
      </c>
      <c r="Q80" s="610"/>
      <c r="R80" s="610">
        <v>46752</v>
      </c>
      <c r="S80" s="606" t="s">
        <v>655</v>
      </c>
    </row>
    <row r="81" spans="1:19" ht="57" customHeight="1">
      <c r="A81" s="509"/>
      <c r="B81" s="609"/>
      <c r="C81" s="609"/>
      <c r="D81" s="609"/>
      <c r="E81" s="606"/>
      <c r="F81" s="606"/>
      <c r="G81" s="609"/>
      <c r="H81" s="606"/>
      <c r="I81" s="119" t="s">
        <v>647</v>
      </c>
      <c r="J81" s="51">
        <v>40</v>
      </c>
      <c r="K81" s="120" t="s">
        <v>648</v>
      </c>
      <c r="L81" s="606"/>
      <c r="M81" s="609"/>
      <c r="N81" s="609"/>
      <c r="O81" s="610"/>
      <c r="P81" s="610"/>
      <c r="Q81" s="610"/>
      <c r="R81" s="610"/>
      <c r="S81" s="606"/>
    </row>
    <row r="82" spans="1:19" ht="45">
      <c r="A82" s="509">
        <v>33</v>
      </c>
      <c r="B82" s="609">
        <v>3</v>
      </c>
      <c r="C82" s="609">
        <v>1</v>
      </c>
      <c r="D82" s="609">
        <v>6</v>
      </c>
      <c r="E82" s="606" t="s">
        <v>3203</v>
      </c>
      <c r="F82" s="606" t="s">
        <v>3204</v>
      </c>
      <c r="G82" s="606" t="s">
        <v>3205</v>
      </c>
      <c r="H82" s="606" t="s">
        <v>660</v>
      </c>
      <c r="I82" s="119" t="s">
        <v>661</v>
      </c>
      <c r="J82" s="51">
        <v>8</v>
      </c>
      <c r="K82" s="120" t="s">
        <v>644</v>
      </c>
      <c r="L82" s="606" t="s">
        <v>3206</v>
      </c>
      <c r="M82" s="609"/>
      <c r="N82" s="609" t="s">
        <v>63</v>
      </c>
      <c r="O82" s="610"/>
      <c r="P82" s="610">
        <v>61371.8</v>
      </c>
      <c r="Q82" s="610"/>
      <c r="R82" s="610">
        <v>57586.8</v>
      </c>
      <c r="S82" s="606" t="s">
        <v>655</v>
      </c>
    </row>
    <row r="83" spans="1:19" ht="60">
      <c r="A83" s="509"/>
      <c r="B83" s="609"/>
      <c r="C83" s="609"/>
      <c r="D83" s="609"/>
      <c r="E83" s="606"/>
      <c r="F83" s="606"/>
      <c r="G83" s="609"/>
      <c r="H83" s="606"/>
      <c r="I83" s="119" t="s">
        <v>663</v>
      </c>
      <c r="J83" s="51" t="s">
        <v>3207</v>
      </c>
      <c r="K83" s="120" t="s">
        <v>648</v>
      </c>
      <c r="L83" s="606"/>
      <c r="M83" s="609"/>
      <c r="N83" s="609"/>
      <c r="O83" s="610"/>
      <c r="P83" s="610"/>
      <c r="Q83" s="610"/>
      <c r="R83" s="610"/>
      <c r="S83" s="606"/>
    </row>
    <row r="84" spans="1:19" ht="57" customHeight="1">
      <c r="A84" s="509">
        <v>34</v>
      </c>
      <c r="B84" s="609">
        <v>3</v>
      </c>
      <c r="C84" s="609">
        <v>1</v>
      </c>
      <c r="D84" s="609">
        <v>6</v>
      </c>
      <c r="E84" s="606" t="s">
        <v>3208</v>
      </c>
      <c r="F84" s="606" t="s">
        <v>3209</v>
      </c>
      <c r="G84" s="606" t="s">
        <v>3210</v>
      </c>
      <c r="H84" s="606" t="s">
        <v>429</v>
      </c>
      <c r="I84" s="119" t="s">
        <v>429</v>
      </c>
      <c r="J84" s="51">
        <v>1</v>
      </c>
      <c r="K84" s="120" t="s">
        <v>644</v>
      </c>
      <c r="L84" s="606" t="s">
        <v>3211</v>
      </c>
      <c r="M84" s="609"/>
      <c r="N84" s="609" t="s">
        <v>63</v>
      </c>
      <c r="O84" s="610"/>
      <c r="P84" s="610">
        <v>46764</v>
      </c>
      <c r="Q84" s="610"/>
      <c r="R84" s="610">
        <v>40764</v>
      </c>
      <c r="S84" s="606" t="s">
        <v>3212</v>
      </c>
    </row>
    <row r="85" spans="1:19" ht="57" customHeight="1">
      <c r="A85" s="509"/>
      <c r="B85" s="609"/>
      <c r="C85" s="609"/>
      <c r="D85" s="609"/>
      <c r="E85" s="606"/>
      <c r="F85" s="606"/>
      <c r="G85" s="609"/>
      <c r="H85" s="606"/>
      <c r="I85" s="119" t="s">
        <v>647</v>
      </c>
      <c r="J85" s="51">
        <v>30</v>
      </c>
      <c r="K85" s="120" t="s">
        <v>648</v>
      </c>
      <c r="L85" s="606"/>
      <c r="M85" s="609"/>
      <c r="N85" s="609"/>
      <c r="O85" s="610"/>
      <c r="P85" s="610"/>
      <c r="Q85" s="610"/>
      <c r="R85" s="610"/>
      <c r="S85" s="606"/>
    </row>
    <row r="86" spans="1:19">
      <c r="A86" s="509">
        <v>35</v>
      </c>
      <c r="B86" s="609">
        <v>5</v>
      </c>
      <c r="C86" s="609">
        <v>1</v>
      </c>
      <c r="D86" s="609">
        <v>6</v>
      </c>
      <c r="E86" s="606" t="s">
        <v>3213</v>
      </c>
      <c r="F86" s="606" t="s">
        <v>3214</v>
      </c>
      <c r="G86" s="606" t="s">
        <v>3215</v>
      </c>
      <c r="H86" s="606" t="s">
        <v>3216</v>
      </c>
      <c r="I86" s="119" t="s">
        <v>445</v>
      </c>
      <c r="J86" s="51">
        <v>1</v>
      </c>
      <c r="K86" s="120" t="s">
        <v>644</v>
      </c>
      <c r="L86" s="606" t="s">
        <v>3217</v>
      </c>
      <c r="M86" s="609"/>
      <c r="N86" s="609" t="s">
        <v>63</v>
      </c>
      <c r="O86" s="610"/>
      <c r="P86" s="610">
        <v>36915</v>
      </c>
      <c r="Q86" s="610"/>
      <c r="R86" s="610">
        <v>27240</v>
      </c>
      <c r="S86" s="609" t="s">
        <v>707</v>
      </c>
    </row>
    <row r="87" spans="1:19">
      <c r="A87" s="509"/>
      <c r="B87" s="609"/>
      <c r="C87" s="609"/>
      <c r="D87" s="609"/>
      <c r="E87" s="606"/>
      <c r="F87" s="606"/>
      <c r="G87" s="609"/>
      <c r="H87" s="606"/>
      <c r="I87" s="119" t="s">
        <v>751</v>
      </c>
      <c r="J87" s="51">
        <v>150</v>
      </c>
      <c r="K87" s="120" t="s">
        <v>648</v>
      </c>
      <c r="L87" s="606"/>
      <c r="M87" s="609"/>
      <c r="N87" s="609"/>
      <c r="O87" s="610"/>
      <c r="P87" s="610"/>
      <c r="Q87" s="610"/>
      <c r="R87" s="610"/>
      <c r="S87" s="609"/>
    </row>
    <row r="88" spans="1:19" ht="45">
      <c r="A88" s="509"/>
      <c r="B88" s="609"/>
      <c r="C88" s="609"/>
      <c r="D88" s="609"/>
      <c r="E88" s="606"/>
      <c r="F88" s="606"/>
      <c r="G88" s="609"/>
      <c r="H88" s="606"/>
      <c r="I88" s="119" t="s">
        <v>752</v>
      </c>
      <c r="J88" s="51">
        <v>1</v>
      </c>
      <c r="K88" s="120" t="s">
        <v>680</v>
      </c>
      <c r="L88" s="606"/>
      <c r="M88" s="609"/>
      <c r="N88" s="609"/>
      <c r="O88" s="609"/>
      <c r="P88" s="609"/>
      <c r="Q88" s="609"/>
      <c r="R88" s="609"/>
      <c r="S88" s="609"/>
    </row>
    <row r="89" spans="1:19">
      <c r="A89" s="509">
        <v>36</v>
      </c>
      <c r="B89" s="609">
        <v>1</v>
      </c>
      <c r="C89" s="609">
        <v>1</v>
      </c>
      <c r="D89" s="609">
        <v>6</v>
      </c>
      <c r="E89" s="606" t="s">
        <v>3218</v>
      </c>
      <c r="F89" s="606" t="s">
        <v>3219</v>
      </c>
      <c r="G89" s="606" t="s">
        <v>3220</v>
      </c>
      <c r="H89" s="606" t="s">
        <v>429</v>
      </c>
      <c r="I89" s="119" t="s">
        <v>429</v>
      </c>
      <c r="J89" s="51">
        <v>1</v>
      </c>
      <c r="K89" s="120" t="s">
        <v>644</v>
      </c>
      <c r="L89" s="606" t="s">
        <v>3221</v>
      </c>
      <c r="M89" s="609"/>
      <c r="N89" s="609" t="s">
        <v>315</v>
      </c>
      <c r="O89" s="610"/>
      <c r="P89" s="610">
        <v>34831</v>
      </c>
      <c r="Q89" s="610"/>
      <c r="R89" s="610">
        <v>27250</v>
      </c>
      <c r="S89" s="606" t="s">
        <v>3222</v>
      </c>
    </row>
    <row r="90" spans="1:19" ht="30">
      <c r="A90" s="509"/>
      <c r="B90" s="609"/>
      <c r="C90" s="609"/>
      <c r="D90" s="609"/>
      <c r="E90" s="606"/>
      <c r="F90" s="606"/>
      <c r="G90" s="609"/>
      <c r="H90" s="606"/>
      <c r="I90" s="119" t="s">
        <v>647</v>
      </c>
      <c r="J90" s="51">
        <v>50</v>
      </c>
      <c r="K90" s="120" t="s">
        <v>648</v>
      </c>
      <c r="L90" s="606"/>
      <c r="M90" s="609"/>
      <c r="N90" s="609"/>
      <c r="O90" s="610"/>
      <c r="P90" s="610"/>
      <c r="Q90" s="610"/>
      <c r="R90" s="610"/>
      <c r="S90" s="606"/>
    </row>
    <row r="91" spans="1:19">
      <c r="A91" s="509">
        <v>37</v>
      </c>
      <c r="B91" s="609">
        <v>1</v>
      </c>
      <c r="C91" s="609">
        <v>1</v>
      </c>
      <c r="D91" s="609">
        <v>6</v>
      </c>
      <c r="E91" s="606" t="s">
        <v>3223</v>
      </c>
      <c r="F91" s="606" t="s">
        <v>3224</v>
      </c>
      <c r="G91" s="606" t="s">
        <v>3225</v>
      </c>
      <c r="H91" s="606" t="s">
        <v>3216</v>
      </c>
      <c r="I91" s="119" t="s">
        <v>445</v>
      </c>
      <c r="J91" s="51">
        <v>1</v>
      </c>
      <c r="K91" s="120" t="s">
        <v>644</v>
      </c>
      <c r="L91" s="606" t="s">
        <v>3226</v>
      </c>
      <c r="M91" s="609"/>
      <c r="N91" s="609" t="s">
        <v>346</v>
      </c>
      <c r="O91" s="610"/>
      <c r="P91" s="610">
        <v>104400</v>
      </c>
      <c r="Q91" s="610"/>
      <c r="R91" s="610">
        <v>96900</v>
      </c>
      <c r="S91" s="606" t="s">
        <v>3227</v>
      </c>
    </row>
    <row r="92" spans="1:19">
      <c r="A92" s="509"/>
      <c r="B92" s="609"/>
      <c r="C92" s="609"/>
      <c r="D92" s="609"/>
      <c r="E92" s="606"/>
      <c r="F92" s="606"/>
      <c r="G92" s="609"/>
      <c r="H92" s="606"/>
      <c r="I92" s="119" t="s">
        <v>751</v>
      </c>
      <c r="J92" s="51">
        <v>150</v>
      </c>
      <c r="K92" s="120" t="s">
        <v>648</v>
      </c>
      <c r="L92" s="606"/>
      <c r="M92" s="609"/>
      <c r="N92" s="609"/>
      <c r="O92" s="610"/>
      <c r="P92" s="610"/>
      <c r="Q92" s="610"/>
      <c r="R92" s="610"/>
      <c r="S92" s="606"/>
    </row>
    <row r="93" spans="1:19" ht="45">
      <c r="A93" s="509"/>
      <c r="B93" s="609"/>
      <c r="C93" s="609"/>
      <c r="D93" s="609"/>
      <c r="E93" s="606"/>
      <c r="F93" s="606"/>
      <c r="G93" s="609"/>
      <c r="H93" s="606"/>
      <c r="I93" s="119" t="s">
        <v>752</v>
      </c>
      <c r="J93" s="51">
        <v>1</v>
      </c>
      <c r="K93" s="120" t="s">
        <v>680</v>
      </c>
      <c r="L93" s="606"/>
      <c r="M93" s="609"/>
      <c r="N93" s="609"/>
      <c r="O93" s="609"/>
      <c r="P93" s="609"/>
      <c r="Q93" s="609"/>
      <c r="R93" s="609"/>
      <c r="S93" s="606"/>
    </row>
    <row r="94" spans="1:19">
      <c r="A94" s="509">
        <v>38</v>
      </c>
      <c r="B94" s="609">
        <v>6</v>
      </c>
      <c r="C94" s="609">
        <v>1</v>
      </c>
      <c r="D94" s="609">
        <v>6</v>
      </c>
      <c r="E94" s="606" t="s">
        <v>3228</v>
      </c>
      <c r="F94" s="606" t="s">
        <v>3229</v>
      </c>
      <c r="G94" s="606" t="s">
        <v>3230</v>
      </c>
      <c r="H94" s="606" t="s">
        <v>429</v>
      </c>
      <c r="I94" s="119" t="s">
        <v>429</v>
      </c>
      <c r="J94" s="51">
        <v>1</v>
      </c>
      <c r="K94" s="120" t="s">
        <v>644</v>
      </c>
      <c r="L94" s="606" t="s">
        <v>3231</v>
      </c>
      <c r="M94" s="609"/>
      <c r="N94" s="609" t="s">
        <v>63</v>
      </c>
      <c r="O94" s="610"/>
      <c r="P94" s="610">
        <v>40512.5</v>
      </c>
      <c r="Q94" s="610"/>
      <c r="R94" s="610">
        <v>36700</v>
      </c>
      <c r="S94" s="606" t="s">
        <v>3232</v>
      </c>
    </row>
    <row r="95" spans="1:19" ht="45.75" customHeight="1">
      <c r="A95" s="509"/>
      <c r="B95" s="609"/>
      <c r="C95" s="609"/>
      <c r="D95" s="609"/>
      <c r="E95" s="606"/>
      <c r="F95" s="606"/>
      <c r="G95" s="609"/>
      <c r="H95" s="606"/>
      <c r="I95" s="119" t="s">
        <v>647</v>
      </c>
      <c r="J95" s="51">
        <v>30</v>
      </c>
      <c r="K95" s="120" t="s">
        <v>648</v>
      </c>
      <c r="L95" s="606"/>
      <c r="M95" s="609"/>
      <c r="N95" s="609"/>
      <c r="O95" s="610"/>
      <c r="P95" s="610"/>
      <c r="Q95" s="610"/>
      <c r="R95" s="610"/>
      <c r="S95" s="606"/>
    </row>
    <row r="96" spans="1:19" ht="70.5" customHeight="1">
      <c r="A96" s="509">
        <v>39</v>
      </c>
      <c r="B96" s="609">
        <v>6</v>
      </c>
      <c r="C96" s="609">
        <v>1</v>
      </c>
      <c r="D96" s="609">
        <v>6</v>
      </c>
      <c r="E96" s="606" t="s">
        <v>3233</v>
      </c>
      <c r="F96" s="606" t="s">
        <v>3234</v>
      </c>
      <c r="G96" s="606" t="s">
        <v>3235</v>
      </c>
      <c r="H96" s="606" t="s">
        <v>429</v>
      </c>
      <c r="I96" s="119" t="s">
        <v>429</v>
      </c>
      <c r="J96" s="51">
        <v>1</v>
      </c>
      <c r="K96" s="120" t="s">
        <v>644</v>
      </c>
      <c r="L96" s="606" t="s">
        <v>3236</v>
      </c>
      <c r="M96" s="609"/>
      <c r="N96" s="609" t="s">
        <v>315</v>
      </c>
      <c r="O96" s="610"/>
      <c r="P96" s="613" t="s">
        <v>3237</v>
      </c>
      <c r="Q96" s="610"/>
      <c r="R96" s="610">
        <v>39543.1</v>
      </c>
      <c r="S96" s="606" t="s">
        <v>3238</v>
      </c>
    </row>
    <row r="97" spans="1:19" ht="70.5" customHeight="1">
      <c r="A97" s="509"/>
      <c r="B97" s="609"/>
      <c r="C97" s="609"/>
      <c r="D97" s="609"/>
      <c r="E97" s="606"/>
      <c r="F97" s="606"/>
      <c r="G97" s="609"/>
      <c r="H97" s="606"/>
      <c r="I97" s="119" t="s">
        <v>647</v>
      </c>
      <c r="J97" s="51">
        <v>30</v>
      </c>
      <c r="K97" s="120" t="s">
        <v>648</v>
      </c>
      <c r="L97" s="606"/>
      <c r="M97" s="609"/>
      <c r="N97" s="609"/>
      <c r="O97" s="610"/>
      <c r="P97" s="613"/>
      <c r="Q97" s="610"/>
      <c r="R97" s="610"/>
      <c r="S97" s="606"/>
    </row>
    <row r="98" spans="1:19" ht="45">
      <c r="A98" s="509">
        <v>40</v>
      </c>
      <c r="B98" s="609">
        <v>6</v>
      </c>
      <c r="C98" s="609">
        <v>1</v>
      </c>
      <c r="D98" s="609">
        <v>6</v>
      </c>
      <c r="E98" s="606" t="s">
        <v>3239</v>
      </c>
      <c r="F98" s="606" t="s">
        <v>3240</v>
      </c>
      <c r="G98" s="606" t="s">
        <v>3241</v>
      </c>
      <c r="H98" s="606" t="s">
        <v>660</v>
      </c>
      <c r="I98" s="119" t="s">
        <v>661</v>
      </c>
      <c r="J98" s="51">
        <v>16</v>
      </c>
      <c r="K98" s="120" t="s">
        <v>644</v>
      </c>
      <c r="L98" s="606" t="s">
        <v>3242</v>
      </c>
      <c r="M98" s="609"/>
      <c r="N98" s="609" t="s">
        <v>63</v>
      </c>
      <c r="O98" s="610"/>
      <c r="P98" s="610">
        <v>106661.18</v>
      </c>
      <c r="Q98" s="610"/>
      <c r="R98" s="610">
        <v>95328</v>
      </c>
      <c r="S98" s="606" t="s">
        <v>3243</v>
      </c>
    </row>
    <row r="99" spans="1:19" ht="60">
      <c r="A99" s="509"/>
      <c r="B99" s="609"/>
      <c r="C99" s="609"/>
      <c r="D99" s="609"/>
      <c r="E99" s="606"/>
      <c r="F99" s="606"/>
      <c r="G99" s="609"/>
      <c r="H99" s="606"/>
      <c r="I99" s="119" t="s">
        <v>663</v>
      </c>
      <c r="J99" s="51">
        <v>240</v>
      </c>
      <c r="K99" s="120" t="s">
        <v>648</v>
      </c>
      <c r="L99" s="606"/>
      <c r="M99" s="609"/>
      <c r="N99" s="609"/>
      <c r="O99" s="610"/>
      <c r="P99" s="610"/>
      <c r="Q99" s="610"/>
      <c r="R99" s="610"/>
      <c r="S99" s="606"/>
    </row>
    <row r="100" spans="1:19" ht="60.75" customHeight="1">
      <c r="A100" s="509">
        <v>41</v>
      </c>
      <c r="B100" s="609">
        <v>6</v>
      </c>
      <c r="C100" s="609">
        <v>1</v>
      </c>
      <c r="D100" s="609">
        <v>6</v>
      </c>
      <c r="E100" s="606" t="s">
        <v>3244</v>
      </c>
      <c r="F100" s="606" t="s">
        <v>3245</v>
      </c>
      <c r="G100" s="606" t="s">
        <v>3246</v>
      </c>
      <c r="H100" s="606" t="s">
        <v>429</v>
      </c>
      <c r="I100" s="119" t="s">
        <v>429</v>
      </c>
      <c r="J100" s="51">
        <v>1</v>
      </c>
      <c r="K100" s="120" t="s">
        <v>644</v>
      </c>
      <c r="L100" s="606" t="s">
        <v>3247</v>
      </c>
      <c r="M100" s="609"/>
      <c r="N100" s="609" t="s">
        <v>63</v>
      </c>
      <c r="O100" s="610"/>
      <c r="P100" s="610">
        <v>32511</v>
      </c>
      <c r="Q100" s="610"/>
      <c r="R100" s="610">
        <v>30000</v>
      </c>
      <c r="S100" s="606" t="s">
        <v>3248</v>
      </c>
    </row>
    <row r="101" spans="1:19" ht="60.75" customHeight="1">
      <c r="A101" s="509"/>
      <c r="B101" s="609"/>
      <c r="C101" s="609"/>
      <c r="D101" s="609"/>
      <c r="E101" s="606"/>
      <c r="F101" s="606"/>
      <c r="G101" s="609"/>
      <c r="H101" s="606"/>
      <c r="I101" s="119" t="s">
        <v>647</v>
      </c>
      <c r="J101" s="51">
        <v>16</v>
      </c>
      <c r="K101" s="120" t="s">
        <v>648</v>
      </c>
      <c r="L101" s="606"/>
      <c r="M101" s="609"/>
      <c r="N101" s="609"/>
      <c r="O101" s="610"/>
      <c r="P101" s="610"/>
      <c r="Q101" s="610"/>
      <c r="R101" s="610"/>
      <c r="S101" s="606"/>
    </row>
    <row r="102" spans="1:19" ht="54.75" customHeight="1">
      <c r="A102" s="509">
        <v>42</v>
      </c>
      <c r="B102" s="609">
        <v>6</v>
      </c>
      <c r="C102" s="609">
        <v>5</v>
      </c>
      <c r="D102" s="609">
        <v>11</v>
      </c>
      <c r="E102" s="606" t="s">
        <v>3249</v>
      </c>
      <c r="F102" s="606" t="s">
        <v>3250</v>
      </c>
      <c r="G102" s="606" t="s">
        <v>3251</v>
      </c>
      <c r="H102" s="606" t="s">
        <v>429</v>
      </c>
      <c r="I102" s="119" t="s">
        <v>429</v>
      </c>
      <c r="J102" s="51">
        <v>1</v>
      </c>
      <c r="K102" s="120" t="s">
        <v>644</v>
      </c>
      <c r="L102" s="606" t="s">
        <v>3252</v>
      </c>
      <c r="M102" s="609"/>
      <c r="N102" s="609" t="s">
        <v>63</v>
      </c>
      <c r="O102" s="610"/>
      <c r="P102" s="610">
        <v>65605</v>
      </c>
      <c r="Q102" s="610"/>
      <c r="R102" s="610">
        <v>58105</v>
      </c>
      <c r="S102" s="609" t="s">
        <v>733</v>
      </c>
    </row>
    <row r="103" spans="1:19" ht="54.75" customHeight="1">
      <c r="A103" s="509"/>
      <c r="B103" s="609"/>
      <c r="C103" s="609"/>
      <c r="D103" s="609"/>
      <c r="E103" s="606"/>
      <c r="F103" s="606"/>
      <c r="G103" s="609"/>
      <c r="H103" s="606"/>
      <c r="I103" s="119" t="s">
        <v>647</v>
      </c>
      <c r="J103" s="51">
        <v>45</v>
      </c>
      <c r="K103" s="120" t="s">
        <v>648</v>
      </c>
      <c r="L103" s="606"/>
      <c r="M103" s="609"/>
      <c r="N103" s="609"/>
      <c r="O103" s="610"/>
      <c r="P103" s="610"/>
      <c r="Q103" s="610"/>
      <c r="R103" s="610"/>
      <c r="S103" s="609"/>
    </row>
    <row r="104" spans="1:19">
      <c r="A104" s="509">
        <v>43</v>
      </c>
      <c r="B104" s="609">
        <v>6</v>
      </c>
      <c r="C104" s="609">
        <v>5</v>
      </c>
      <c r="D104" s="609">
        <v>11</v>
      </c>
      <c r="E104" s="606" t="s">
        <v>3253</v>
      </c>
      <c r="F104" s="606" t="s">
        <v>3254</v>
      </c>
      <c r="G104" s="606" t="s">
        <v>3255</v>
      </c>
      <c r="H104" s="606" t="s">
        <v>429</v>
      </c>
      <c r="I104" s="119" t="s">
        <v>429</v>
      </c>
      <c r="J104" s="51">
        <v>1</v>
      </c>
      <c r="K104" s="120" t="s">
        <v>644</v>
      </c>
      <c r="L104" s="606" t="s">
        <v>3256</v>
      </c>
      <c r="M104" s="609"/>
      <c r="N104" s="609" t="s">
        <v>63</v>
      </c>
      <c r="O104" s="610"/>
      <c r="P104" s="610">
        <v>69550</v>
      </c>
      <c r="Q104" s="610"/>
      <c r="R104" s="610">
        <v>62050</v>
      </c>
      <c r="S104" s="609" t="s">
        <v>3257</v>
      </c>
    </row>
    <row r="105" spans="1:19" ht="30">
      <c r="A105" s="509"/>
      <c r="B105" s="609"/>
      <c r="C105" s="609"/>
      <c r="D105" s="609"/>
      <c r="E105" s="606"/>
      <c r="F105" s="606"/>
      <c r="G105" s="609"/>
      <c r="H105" s="606"/>
      <c r="I105" s="119" t="s">
        <v>647</v>
      </c>
      <c r="J105" s="51">
        <v>45</v>
      </c>
      <c r="K105" s="120" t="s">
        <v>648</v>
      </c>
      <c r="L105" s="606"/>
      <c r="M105" s="609"/>
      <c r="N105" s="609"/>
      <c r="O105" s="610"/>
      <c r="P105" s="610"/>
      <c r="Q105" s="610"/>
      <c r="R105" s="610"/>
      <c r="S105" s="609"/>
    </row>
    <row r="106" spans="1:19">
      <c r="A106" s="509">
        <v>44</v>
      </c>
      <c r="B106" s="609">
        <v>6</v>
      </c>
      <c r="C106" s="609">
        <v>5</v>
      </c>
      <c r="D106" s="609">
        <v>11</v>
      </c>
      <c r="E106" s="606" t="s">
        <v>3258</v>
      </c>
      <c r="F106" s="606" t="s">
        <v>3259</v>
      </c>
      <c r="G106" s="606" t="s">
        <v>3260</v>
      </c>
      <c r="H106" s="606" t="s">
        <v>429</v>
      </c>
      <c r="I106" s="119" t="s">
        <v>429</v>
      </c>
      <c r="J106" s="51">
        <v>1</v>
      </c>
      <c r="K106" s="120" t="s">
        <v>644</v>
      </c>
      <c r="L106" s="606" t="s">
        <v>3261</v>
      </c>
      <c r="M106" s="609"/>
      <c r="N106" s="609" t="s">
        <v>315</v>
      </c>
      <c r="O106" s="610"/>
      <c r="P106" s="610">
        <v>41646</v>
      </c>
      <c r="Q106" s="610"/>
      <c r="R106" s="610">
        <v>37146</v>
      </c>
      <c r="S106" s="609" t="s">
        <v>738</v>
      </c>
    </row>
    <row r="107" spans="1:19" ht="44.25" customHeight="1">
      <c r="A107" s="509"/>
      <c r="B107" s="609"/>
      <c r="C107" s="609"/>
      <c r="D107" s="609"/>
      <c r="E107" s="606"/>
      <c r="F107" s="606"/>
      <c r="G107" s="609"/>
      <c r="H107" s="606"/>
      <c r="I107" s="119" t="s">
        <v>647</v>
      </c>
      <c r="J107" s="51">
        <v>20</v>
      </c>
      <c r="K107" s="120" t="s">
        <v>648</v>
      </c>
      <c r="L107" s="606"/>
      <c r="M107" s="609"/>
      <c r="N107" s="609"/>
      <c r="O107" s="610"/>
      <c r="P107" s="610"/>
      <c r="Q107" s="610"/>
      <c r="R107" s="610"/>
      <c r="S107" s="609"/>
    </row>
    <row r="108" spans="1:19" ht="32.25" customHeight="1">
      <c r="A108" s="509">
        <v>45</v>
      </c>
      <c r="B108" s="609">
        <v>2</v>
      </c>
      <c r="C108" s="609">
        <v>5</v>
      </c>
      <c r="D108" s="609">
        <v>11</v>
      </c>
      <c r="E108" s="606" t="s">
        <v>726</v>
      </c>
      <c r="F108" s="606" t="s">
        <v>727</v>
      </c>
      <c r="G108" s="606" t="s">
        <v>651</v>
      </c>
      <c r="H108" s="606" t="s">
        <v>652</v>
      </c>
      <c r="I108" s="121" t="s">
        <v>653</v>
      </c>
      <c r="J108" s="121">
        <v>1</v>
      </c>
      <c r="K108" s="120" t="s">
        <v>644</v>
      </c>
      <c r="L108" s="606" t="s">
        <v>3262</v>
      </c>
      <c r="M108" s="609"/>
      <c r="N108" s="609" t="s">
        <v>315</v>
      </c>
      <c r="O108" s="610"/>
      <c r="P108" s="610">
        <v>18788.57</v>
      </c>
      <c r="Q108" s="610"/>
      <c r="R108" s="610">
        <v>15220.57</v>
      </c>
      <c r="S108" s="606" t="s">
        <v>655</v>
      </c>
    </row>
    <row r="109" spans="1:19" ht="30.75" customHeight="1">
      <c r="A109" s="509"/>
      <c r="B109" s="609"/>
      <c r="C109" s="609"/>
      <c r="D109" s="609"/>
      <c r="E109" s="606"/>
      <c r="F109" s="606"/>
      <c r="G109" s="609"/>
      <c r="H109" s="606"/>
      <c r="I109" s="121" t="s">
        <v>656</v>
      </c>
      <c r="J109" s="121">
        <v>40</v>
      </c>
      <c r="K109" s="120" t="s">
        <v>648</v>
      </c>
      <c r="L109" s="606"/>
      <c r="M109" s="609"/>
      <c r="N109" s="609"/>
      <c r="O109" s="610"/>
      <c r="P109" s="610"/>
      <c r="Q109" s="610"/>
      <c r="R109" s="610"/>
      <c r="S109" s="606"/>
    </row>
    <row r="110" spans="1:19" ht="45">
      <c r="A110" s="509">
        <v>46</v>
      </c>
      <c r="B110" s="609">
        <v>6</v>
      </c>
      <c r="C110" s="609">
        <v>5</v>
      </c>
      <c r="D110" s="609">
        <v>11</v>
      </c>
      <c r="E110" s="606" t="s">
        <v>3263</v>
      </c>
      <c r="F110" s="606" t="s">
        <v>3264</v>
      </c>
      <c r="G110" s="606" t="s">
        <v>3265</v>
      </c>
      <c r="H110" s="606" t="s">
        <v>660</v>
      </c>
      <c r="I110" s="119" t="s">
        <v>661</v>
      </c>
      <c r="J110" s="121">
        <v>5</v>
      </c>
      <c r="K110" s="120" t="s">
        <v>644</v>
      </c>
      <c r="L110" s="606" t="s">
        <v>3266</v>
      </c>
      <c r="M110" s="609"/>
      <c r="N110" s="609" t="s">
        <v>315</v>
      </c>
      <c r="O110" s="610"/>
      <c r="P110" s="610">
        <v>18638</v>
      </c>
      <c r="Q110" s="610"/>
      <c r="R110" s="610">
        <v>15850</v>
      </c>
      <c r="S110" s="606" t="s">
        <v>655</v>
      </c>
    </row>
    <row r="111" spans="1:19" ht="60">
      <c r="A111" s="509"/>
      <c r="B111" s="609"/>
      <c r="C111" s="609"/>
      <c r="D111" s="609"/>
      <c r="E111" s="606"/>
      <c r="F111" s="606"/>
      <c r="G111" s="609"/>
      <c r="H111" s="606"/>
      <c r="I111" s="119" t="s">
        <v>663</v>
      </c>
      <c r="J111" s="121">
        <v>60</v>
      </c>
      <c r="K111" s="120" t="s">
        <v>648</v>
      </c>
      <c r="L111" s="606"/>
      <c r="M111" s="609"/>
      <c r="N111" s="609"/>
      <c r="O111" s="610"/>
      <c r="P111" s="610"/>
      <c r="Q111" s="610"/>
      <c r="R111" s="610"/>
      <c r="S111" s="606"/>
    </row>
    <row r="112" spans="1:19" ht="45">
      <c r="A112" s="509">
        <v>47</v>
      </c>
      <c r="B112" s="609">
        <v>6</v>
      </c>
      <c r="C112" s="609">
        <v>5</v>
      </c>
      <c r="D112" s="609">
        <v>11</v>
      </c>
      <c r="E112" s="606" t="s">
        <v>3267</v>
      </c>
      <c r="F112" s="606" t="s">
        <v>3268</v>
      </c>
      <c r="G112" s="606" t="s">
        <v>3269</v>
      </c>
      <c r="H112" s="606" t="s">
        <v>660</v>
      </c>
      <c r="I112" s="119" t="s">
        <v>661</v>
      </c>
      <c r="J112" s="121">
        <v>10</v>
      </c>
      <c r="K112" s="120" t="s">
        <v>644</v>
      </c>
      <c r="L112" s="606" t="s">
        <v>3270</v>
      </c>
      <c r="M112" s="609"/>
      <c r="N112" s="609" t="s">
        <v>63</v>
      </c>
      <c r="O112" s="610"/>
      <c r="P112" s="610">
        <v>20000</v>
      </c>
      <c r="Q112" s="610"/>
      <c r="R112" s="610">
        <v>17000</v>
      </c>
      <c r="S112" s="609" t="s">
        <v>3271</v>
      </c>
    </row>
    <row r="113" spans="1:19" ht="60">
      <c r="A113" s="509"/>
      <c r="B113" s="609"/>
      <c r="C113" s="609"/>
      <c r="D113" s="609"/>
      <c r="E113" s="606"/>
      <c r="F113" s="606"/>
      <c r="G113" s="609"/>
      <c r="H113" s="606"/>
      <c r="I113" s="119" t="s">
        <v>663</v>
      </c>
      <c r="J113" s="121">
        <v>80</v>
      </c>
      <c r="K113" s="120" t="s">
        <v>648</v>
      </c>
      <c r="L113" s="606"/>
      <c r="M113" s="609"/>
      <c r="N113" s="609"/>
      <c r="O113" s="610"/>
      <c r="P113" s="610"/>
      <c r="Q113" s="610"/>
      <c r="R113" s="610"/>
      <c r="S113" s="609"/>
    </row>
    <row r="114" spans="1:19">
      <c r="A114" s="509">
        <v>48</v>
      </c>
      <c r="B114" s="609">
        <v>6</v>
      </c>
      <c r="C114" s="609">
        <v>1</v>
      </c>
      <c r="D114" s="609">
        <v>13</v>
      </c>
      <c r="E114" s="606" t="s">
        <v>3272</v>
      </c>
      <c r="F114" s="606" t="s">
        <v>3273</v>
      </c>
      <c r="G114" s="606" t="s">
        <v>3274</v>
      </c>
      <c r="H114" s="606" t="s">
        <v>429</v>
      </c>
      <c r="I114" s="119" t="s">
        <v>429</v>
      </c>
      <c r="J114" s="51">
        <v>1</v>
      </c>
      <c r="K114" s="120" t="s">
        <v>644</v>
      </c>
      <c r="L114" s="606" t="s">
        <v>3275</v>
      </c>
      <c r="M114" s="609"/>
      <c r="N114" s="609" t="s">
        <v>63</v>
      </c>
      <c r="O114" s="610"/>
      <c r="P114" s="610">
        <v>51267</v>
      </c>
      <c r="Q114" s="610"/>
      <c r="R114" s="610">
        <v>45967</v>
      </c>
      <c r="S114" s="609" t="s">
        <v>3276</v>
      </c>
    </row>
    <row r="115" spans="1:19" ht="30">
      <c r="A115" s="509"/>
      <c r="B115" s="609"/>
      <c r="C115" s="609"/>
      <c r="D115" s="609"/>
      <c r="E115" s="606"/>
      <c r="F115" s="606"/>
      <c r="G115" s="609"/>
      <c r="H115" s="606"/>
      <c r="I115" s="119" t="s">
        <v>647</v>
      </c>
      <c r="J115" s="51">
        <v>30</v>
      </c>
      <c r="K115" s="120" t="s">
        <v>648</v>
      </c>
      <c r="L115" s="606"/>
      <c r="M115" s="609"/>
      <c r="N115" s="609"/>
      <c r="O115" s="610"/>
      <c r="P115" s="610"/>
      <c r="Q115" s="610"/>
      <c r="R115" s="610"/>
      <c r="S115" s="609"/>
    </row>
    <row r="116" spans="1:19">
      <c r="A116" s="509">
        <v>49</v>
      </c>
      <c r="B116" s="609">
        <v>2</v>
      </c>
      <c r="C116" s="609">
        <v>1</v>
      </c>
      <c r="D116" s="609">
        <v>13</v>
      </c>
      <c r="E116" s="606" t="s">
        <v>3277</v>
      </c>
      <c r="F116" s="606" t="s">
        <v>3278</v>
      </c>
      <c r="G116" s="606" t="s">
        <v>3279</v>
      </c>
      <c r="H116" s="606" t="s">
        <v>652</v>
      </c>
      <c r="I116" s="45" t="s">
        <v>653</v>
      </c>
      <c r="J116" s="121">
        <v>1</v>
      </c>
      <c r="K116" s="120" t="s">
        <v>644</v>
      </c>
      <c r="L116" s="606" t="s">
        <v>3280</v>
      </c>
      <c r="M116" s="609"/>
      <c r="N116" s="609" t="s">
        <v>63</v>
      </c>
      <c r="O116" s="610"/>
      <c r="P116" s="610">
        <v>12450</v>
      </c>
      <c r="Q116" s="610"/>
      <c r="R116" s="610">
        <v>8160</v>
      </c>
      <c r="S116" s="606" t="s">
        <v>655</v>
      </c>
    </row>
    <row r="117" spans="1:19" ht="45">
      <c r="A117" s="509"/>
      <c r="B117" s="609"/>
      <c r="C117" s="609"/>
      <c r="D117" s="609"/>
      <c r="E117" s="606"/>
      <c r="F117" s="606"/>
      <c r="G117" s="609"/>
      <c r="H117" s="606"/>
      <c r="I117" s="45" t="s">
        <v>656</v>
      </c>
      <c r="J117" s="121">
        <v>6</v>
      </c>
      <c r="K117" s="119" t="s">
        <v>3281</v>
      </c>
      <c r="L117" s="606"/>
      <c r="M117" s="609"/>
      <c r="N117" s="609"/>
      <c r="O117" s="610"/>
      <c r="P117" s="610"/>
      <c r="Q117" s="610"/>
      <c r="R117" s="610"/>
      <c r="S117" s="606"/>
    </row>
    <row r="118" spans="1:19" ht="45">
      <c r="A118" s="509">
        <v>50</v>
      </c>
      <c r="B118" s="609">
        <v>6</v>
      </c>
      <c r="C118" s="609">
        <v>1.3</v>
      </c>
      <c r="D118" s="609">
        <v>13</v>
      </c>
      <c r="E118" s="606" t="s">
        <v>3282</v>
      </c>
      <c r="F118" s="606" t="s">
        <v>3283</v>
      </c>
      <c r="G118" s="606" t="s">
        <v>3284</v>
      </c>
      <c r="H118" s="606" t="s">
        <v>660</v>
      </c>
      <c r="I118" s="119" t="s">
        <v>661</v>
      </c>
      <c r="J118" s="121">
        <v>1</v>
      </c>
      <c r="K118" s="120" t="s">
        <v>644</v>
      </c>
      <c r="L118" s="606" t="s">
        <v>3285</v>
      </c>
      <c r="M118" s="609"/>
      <c r="N118" s="609" t="s">
        <v>63</v>
      </c>
      <c r="O118" s="610"/>
      <c r="P118" s="610">
        <v>21063.93</v>
      </c>
      <c r="Q118" s="610"/>
      <c r="R118" s="610">
        <v>17823.93</v>
      </c>
      <c r="S118" s="609" t="s">
        <v>3286</v>
      </c>
    </row>
    <row r="119" spans="1:19" ht="60">
      <c r="A119" s="509"/>
      <c r="B119" s="609"/>
      <c r="C119" s="609"/>
      <c r="D119" s="609"/>
      <c r="E119" s="606"/>
      <c r="F119" s="606"/>
      <c r="G119" s="609"/>
      <c r="H119" s="606"/>
      <c r="I119" s="119" t="s">
        <v>663</v>
      </c>
      <c r="J119" s="121">
        <v>60</v>
      </c>
      <c r="K119" s="120" t="s">
        <v>648</v>
      </c>
      <c r="L119" s="606"/>
      <c r="M119" s="609"/>
      <c r="N119" s="609"/>
      <c r="O119" s="610"/>
      <c r="P119" s="610"/>
      <c r="Q119" s="610"/>
      <c r="R119" s="610"/>
      <c r="S119" s="609"/>
    </row>
    <row r="120" spans="1:19" ht="45">
      <c r="A120" s="509">
        <v>51</v>
      </c>
      <c r="B120" s="609">
        <v>6</v>
      </c>
      <c r="C120" s="609">
        <v>1</v>
      </c>
      <c r="D120" s="609">
        <v>13</v>
      </c>
      <c r="E120" s="606" t="s">
        <v>3287</v>
      </c>
      <c r="F120" s="606" t="s">
        <v>3288</v>
      </c>
      <c r="G120" s="606" t="s">
        <v>3289</v>
      </c>
      <c r="H120" s="606" t="s">
        <v>3290</v>
      </c>
      <c r="I120" s="119" t="s">
        <v>661</v>
      </c>
      <c r="J120" s="121">
        <v>4</v>
      </c>
      <c r="K120" s="120" t="s">
        <v>644</v>
      </c>
      <c r="L120" s="606" t="s">
        <v>3291</v>
      </c>
      <c r="M120" s="609"/>
      <c r="N120" s="609" t="s">
        <v>63</v>
      </c>
      <c r="O120" s="610"/>
      <c r="P120" s="610">
        <v>276000</v>
      </c>
      <c r="Q120" s="610"/>
      <c r="R120" s="610">
        <v>247600</v>
      </c>
      <c r="S120" s="606" t="s">
        <v>750</v>
      </c>
    </row>
    <row r="121" spans="1:19" ht="60">
      <c r="A121" s="509"/>
      <c r="B121" s="609"/>
      <c r="C121" s="609"/>
      <c r="D121" s="609"/>
      <c r="E121" s="606"/>
      <c r="F121" s="606"/>
      <c r="G121" s="609"/>
      <c r="H121" s="606"/>
      <c r="I121" s="119" t="s">
        <v>663</v>
      </c>
      <c r="J121" s="121" t="s">
        <v>3292</v>
      </c>
      <c r="K121" s="120" t="s">
        <v>648</v>
      </c>
      <c r="L121" s="606"/>
      <c r="M121" s="609"/>
      <c r="N121" s="609"/>
      <c r="O121" s="610"/>
      <c r="P121" s="610"/>
      <c r="Q121" s="610"/>
      <c r="R121" s="610"/>
      <c r="S121" s="606"/>
    </row>
    <row r="122" spans="1:19">
      <c r="A122" s="509"/>
      <c r="B122" s="609"/>
      <c r="C122" s="609"/>
      <c r="D122" s="609"/>
      <c r="E122" s="606"/>
      <c r="F122" s="606"/>
      <c r="G122" s="609"/>
      <c r="H122" s="606"/>
      <c r="I122" s="119" t="s">
        <v>445</v>
      </c>
      <c r="J122" s="51">
        <v>1</v>
      </c>
      <c r="K122" s="120" t="s">
        <v>644</v>
      </c>
      <c r="L122" s="606"/>
      <c r="M122" s="609"/>
      <c r="N122" s="609"/>
      <c r="O122" s="609"/>
      <c r="P122" s="609"/>
      <c r="Q122" s="609"/>
      <c r="R122" s="609"/>
      <c r="S122" s="606"/>
    </row>
    <row r="123" spans="1:19">
      <c r="A123" s="509"/>
      <c r="B123" s="609"/>
      <c r="C123" s="609"/>
      <c r="D123" s="609"/>
      <c r="E123" s="606"/>
      <c r="F123" s="606"/>
      <c r="G123" s="609"/>
      <c r="H123" s="606"/>
      <c r="I123" s="119" t="s">
        <v>751</v>
      </c>
      <c r="J123" s="51">
        <v>55</v>
      </c>
      <c r="K123" s="120" t="s">
        <v>648</v>
      </c>
      <c r="L123" s="606"/>
      <c r="M123" s="609"/>
      <c r="N123" s="609"/>
      <c r="O123" s="609"/>
      <c r="P123" s="609"/>
      <c r="Q123" s="609"/>
      <c r="R123" s="609"/>
      <c r="S123" s="606"/>
    </row>
    <row r="124" spans="1:19" ht="45">
      <c r="A124" s="509"/>
      <c r="B124" s="609"/>
      <c r="C124" s="609"/>
      <c r="D124" s="609"/>
      <c r="E124" s="606"/>
      <c r="F124" s="606"/>
      <c r="G124" s="609"/>
      <c r="H124" s="606"/>
      <c r="I124" s="119" t="s">
        <v>752</v>
      </c>
      <c r="J124" s="51">
        <v>1</v>
      </c>
      <c r="K124" s="120" t="s">
        <v>680</v>
      </c>
      <c r="L124" s="606"/>
      <c r="M124" s="609"/>
      <c r="N124" s="609"/>
      <c r="O124" s="609"/>
      <c r="P124" s="609"/>
      <c r="Q124" s="609"/>
      <c r="R124" s="609"/>
      <c r="S124" s="606"/>
    </row>
    <row r="125" spans="1:19" ht="45">
      <c r="A125" s="509"/>
      <c r="B125" s="609"/>
      <c r="C125" s="609"/>
      <c r="D125" s="609"/>
      <c r="E125" s="606"/>
      <c r="F125" s="606"/>
      <c r="G125" s="609"/>
      <c r="H125" s="606"/>
      <c r="I125" s="119" t="s">
        <v>753</v>
      </c>
      <c r="J125" s="51">
        <f>12+12</f>
        <v>24</v>
      </c>
      <c r="K125" s="120" t="s">
        <v>644</v>
      </c>
      <c r="L125" s="606"/>
      <c r="M125" s="609"/>
      <c r="N125" s="609"/>
      <c r="O125" s="609"/>
      <c r="P125" s="609"/>
      <c r="Q125" s="609"/>
      <c r="R125" s="609"/>
      <c r="S125" s="606"/>
    </row>
    <row r="126" spans="1:19" ht="45">
      <c r="A126" s="509">
        <v>52</v>
      </c>
      <c r="B126" s="609">
        <v>6</v>
      </c>
      <c r="C126" s="609">
        <v>1</v>
      </c>
      <c r="D126" s="609">
        <v>13</v>
      </c>
      <c r="E126" s="606" t="s">
        <v>3293</v>
      </c>
      <c r="F126" s="606" t="s">
        <v>3294</v>
      </c>
      <c r="G126" s="606" t="s">
        <v>3295</v>
      </c>
      <c r="H126" s="606" t="s">
        <v>3296</v>
      </c>
      <c r="I126" s="119" t="s">
        <v>752</v>
      </c>
      <c r="J126" s="51">
        <v>1</v>
      </c>
      <c r="K126" s="120" t="s">
        <v>680</v>
      </c>
      <c r="L126" s="606" t="s">
        <v>3217</v>
      </c>
      <c r="M126" s="609"/>
      <c r="N126" s="609" t="s">
        <v>63</v>
      </c>
      <c r="O126" s="610"/>
      <c r="P126" s="610">
        <v>71152.38</v>
      </c>
      <c r="Q126" s="610"/>
      <c r="R126" s="610">
        <v>62484</v>
      </c>
      <c r="S126" s="609" t="s">
        <v>707</v>
      </c>
    </row>
    <row r="127" spans="1:19" ht="45">
      <c r="A127" s="509"/>
      <c r="B127" s="609"/>
      <c r="C127" s="609"/>
      <c r="D127" s="609"/>
      <c r="E127" s="606"/>
      <c r="F127" s="606"/>
      <c r="G127" s="609"/>
      <c r="H127" s="606"/>
      <c r="I127" s="119" t="s">
        <v>753</v>
      </c>
      <c r="J127" s="51">
        <v>1</v>
      </c>
      <c r="K127" s="120" t="s">
        <v>644</v>
      </c>
      <c r="L127" s="606"/>
      <c r="M127" s="609"/>
      <c r="N127" s="609"/>
      <c r="O127" s="610"/>
      <c r="P127" s="610"/>
      <c r="Q127" s="610"/>
      <c r="R127" s="610"/>
      <c r="S127" s="609"/>
    </row>
    <row r="128" spans="1:19" ht="75">
      <c r="A128" s="45">
        <v>53</v>
      </c>
      <c r="B128" s="120">
        <v>1</v>
      </c>
      <c r="C128" s="120">
        <v>1</v>
      </c>
      <c r="D128" s="120">
        <v>13</v>
      </c>
      <c r="E128" s="119" t="s">
        <v>3297</v>
      </c>
      <c r="F128" s="119" t="s">
        <v>3298</v>
      </c>
      <c r="G128" s="119" t="s">
        <v>3299</v>
      </c>
      <c r="H128" s="119" t="s">
        <v>703</v>
      </c>
      <c r="I128" s="119" t="s">
        <v>752</v>
      </c>
      <c r="J128" s="119">
        <v>1</v>
      </c>
      <c r="K128" s="120" t="s">
        <v>680</v>
      </c>
      <c r="L128" s="119" t="s">
        <v>3300</v>
      </c>
      <c r="M128" s="120"/>
      <c r="N128" s="120" t="s">
        <v>315</v>
      </c>
      <c r="O128" s="206"/>
      <c r="P128" s="206">
        <v>52660</v>
      </c>
      <c r="Q128" s="206"/>
      <c r="R128" s="206">
        <v>51660</v>
      </c>
      <c r="S128" s="119" t="s">
        <v>3179</v>
      </c>
    </row>
    <row r="129" spans="1:19">
      <c r="A129" s="398">
        <v>54</v>
      </c>
      <c r="B129" s="611">
        <v>6</v>
      </c>
      <c r="C129" s="611">
        <v>5</v>
      </c>
      <c r="D129" s="611">
        <v>11</v>
      </c>
      <c r="E129" s="621" t="s">
        <v>3301</v>
      </c>
      <c r="F129" s="621" t="s">
        <v>3574</v>
      </c>
      <c r="G129" s="621" t="s">
        <v>3302</v>
      </c>
      <c r="H129" s="621" t="s">
        <v>429</v>
      </c>
      <c r="I129" s="178" t="s">
        <v>429</v>
      </c>
      <c r="J129" s="279">
        <v>1</v>
      </c>
      <c r="K129" s="274" t="s">
        <v>644</v>
      </c>
      <c r="L129" s="621" t="s">
        <v>3303</v>
      </c>
      <c r="M129" s="611"/>
      <c r="N129" s="611" t="s">
        <v>63</v>
      </c>
      <c r="O129" s="612"/>
      <c r="P129" s="612">
        <v>41160</v>
      </c>
      <c r="Q129" s="612"/>
      <c r="R129" s="612">
        <v>39800</v>
      </c>
      <c r="S129" s="621" t="s">
        <v>3304</v>
      </c>
    </row>
    <row r="130" spans="1:19" ht="60.75" customHeight="1">
      <c r="A130" s="398"/>
      <c r="B130" s="611"/>
      <c r="C130" s="611"/>
      <c r="D130" s="611"/>
      <c r="E130" s="621"/>
      <c r="F130" s="621"/>
      <c r="G130" s="611"/>
      <c r="H130" s="621"/>
      <c r="I130" s="178" t="s">
        <v>647</v>
      </c>
      <c r="J130" s="279">
        <v>26</v>
      </c>
      <c r="K130" s="274" t="s">
        <v>648</v>
      </c>
      <c r="L130" s="621"/>
      <c r="M130" s="611"/>
      <c r="N130" s="611"/>
      <c r="O130" s="612"/>
      <c r="P130" s="612"/>
      <c r="Q130" s="612"/>
      <c r="R130" s="612"/>
      <c r="S130" s="621"/>
    </row>
    <row r="131" spans="1:19">
      <c r="A131" s="55"/>
      <c r="B131" s="55"/>
      <c r="C131" s="55"/>
      <c r="D131" s="55"/>
      <c r="E131" s="55"/>
      <c r="F131" s="55"/>
      <c r="G131" s="55"/>
      <c r="H131" s="55"/>
      <c r="I131" s="55"/>
      <c r="J131" s="55"/>
      <c r="K131" s="55"/>
      <c r="L131" s="55"/>
      <c r="M131" s="55"/>
      <c r="N131" s="55"/>
      <c r="O131" s="55"/>
      <c r="P131" s="55"/>
      <c r="Q131" s="55"/>
      <c r="R131" s="55"/>
      <c r="S131" s="55"/>
    </row>
    <row r="132" spans="1:19">
      <c r="A132" s="55"/>
      <c r="B132" s="55"/>
      <c r="C132" s="55"/>
      <c r="D132" s="55"/>
      <c r="E132" s="55"/>
      <c r="F132" s="55"/>
      <c r="G132" s="55"/>
      <c r="H132" s="55"/>
      <c r="I132" s="55"/>
      <c r="J132" s="55"/>
      <c r="K132" s="55"/>
      <c r="L132" s="55"/>
      <c r="M132" s="55"/>
      <c r="N132" s="55"/>
      <c r="O132" s="55"/>
      <c r="P132" s="383"/>
      <c r="Q132" s="386" t="s">
        <v>122</v>
      </c>
      <c r="R132" s="386"/>
      <c r="S132" s="386"/>
    </row>
    <row r="133" spans="1:19">
      <c r="A133" s="55"/>
      <c r="B133" s="55"/>
      <c r="C133" s="55"/>
      <c r="D133" s="55"/>
      <c r="E133" s="55"/>
      <c r="F133" s="55"/>
      <c r="G133" s="55"/>
      <c r="H133" s="55"/>
      <c r="I133" s="55"/>
      <c r="J133" s="55"/>
      <c r="K133" s="55"/>
      <c r="L133" s="55"/>
      <c r="M133" s="55"/>
      <c r="N133" s="55"/>
      <c r="O133" s="55"/>
      <c r="P133" s="384"/>
      <c r="Q133" s="607" t="s">
        <v>123</v>
      </c>
      <c r="R133" s="386" t="s">
        <v>1</v>
      </c>
      <c r="S133" s="386"/>
    </row>
    <row r="134" spans="1:19">
      <c r="A134" s="69"/>
      <c r="P134" s="385"/>
      <c r="Q134" s="608"/>
      <c r="R134" s="23">
        <v>2022</v>
      </c>
      <c r="S134" s="23">
        <v>2023</v>
      </c>
    </row>
    <row r="135" spans="1:19">
      <c r="P135" s="158" t="s">
        <v>3462</v>
      </c>
      <c r="Q135" s="24">
        <v>54</v>
      </c>
      <c r="R135" s="25">
        <f>Q61+Q59+Q58+Q56+Q54+Q49+Q45+Q43+Q41+Q39+Q37+Q35+Q27+Q25+Q23+Q18+Q14+Q12+Q10+Q8+Q6+Q47+Q31+Q29</f>
        <v>1098189.46</v>
      </c>
      <c r="S135" s="26">
        <f>R129+R128+R126+R120+R118+R116+R114+R112+R108+R110+R106+R104+R102+R100+R98+R96+R94+R91+R89+R84+R86+R82+R80+R78+R76+R74+R72+R70+R68+R66</f>
        <v>1399895.13</v>
      </c>
    </row>
    <row r="137" spans="1:19">
      <c r="A137"/>
    </row>
  </sheetData>
  <mergeCells count="851">
    <mergeCell ref="S129:S130"/>
    <mergeCell ref="A129:A130"/>
    <mergeCell ref="B129:B130"/>
    <mergeCell ref="C129:C130"/>
    <mergeCell ref="D129:D130"/>
    <mergeCell ref="E129:E130"/>
    <mergeCell ref="F129:F130"/>
    <mergeCell ref="G129:G130"/>
    <mergeCell ref="H129:H130"/>
    <mergeCell ref="L129:L130"/>
    <mergeCell ref="Q129:Q130"/>
    <mergeCell ref="R129:R130"/>
    <mergeCell ref="N59:N60"/>
    <mergeCell ref="O59:O60"/>
    <mergeCell ref="P59:P60"/>
    <mergeCell ref="R61:R65"/>
    <mergeCell ref="Q59:Q60"/>
    <mergeCell ref="G61:G65"/>
    <mergeCell ref="H61:H65"/>
    <mergeCell ref="L61:L65"/>
    <mergeCell ref="M61:M65"/>
    <mergeCell ref="N61:N65"/>
    <mergeCell ref="O61:O65"/>
    <mergeCell ref="P61:P65"/>
    <mergeCell ref="Q61:Q65"/>
    <mergeCell ref="G59:G60"/>
    <mergeCell ref="H59:H60"/>
    <mergeCell ref="R59:R60"/>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O10:O11"/>
    <mergeCell ref="A10:A11"/>
    <mergeCell ref="B10:B11"/>
    <mergeCell ref="C10:C11"/>
    <mergeCell ref="D10:D11"/>
    <mergeCell ref="E10:E11"/>
    <mergeCell ref="G10:G11"/>
    <mergeCell ref="H10:H11"/>
    <mergeCell ref="L10:L11"/>
    <mergeCell ref="M10:M11"/>
    <mergeCell ref="N10:N11"/>
    <mergeCell ref="F10:F11"/>
    <mergeCell ref="A8:A9"/>
    <mergeCell ref="B8:B9"/>
    <mergeCell ref="E8:E9"/>
    <mergeCell ref="F8:F9"/>
    <mergeCell ref="G8:G9"/>
    <mergeCell ref="Q12:Q13"/>
    <mergeCell ref="R12:R13"/>
    <mergeCell ref="N12:N13"/>
    <mergeCell ref="O12:O13"/>
    <mergeCell ref="P10:P11"/>
    <mergeCell ref="Q10:Q11"/>
    <mergeCell ref="R10:R11"/>
    <mergeCell ref="S18:S22"/>
    <mergeCell ref="N18:N22"/>
    <mergeCell ref="O18:O22"/>
    <mergeCell ref="S12:S13"/>
    <mergeCell ref="P18:P22"/>
    <mergeCell ref="Q18:Q22"/>
    <mergeCell ref="R18:R22"/>
    <mergeCell ref="S10:S11"/>
    <mergeCell ref="B12:B13"/>
    <mergeCell ref="C12:C13"/>
    <mergeCell ref="D12:D13"/>
    <mergeCell ref="E12:E13"/>
    <mergeCell ref="F12:F13"/>
    <mergeCell ref="G12:G13"/>
    <mergeCell ref="H12:H13"/>
    <mergeCell ref="L12:L13"/>
    <mergeCell ref="P12:P13"/>
    <mergeCell ref="M12:M13"/>
    <mergeCell ref="A18:A22"/>
    <mergeCell ref="B18:B22"/>
    <mergeCell ref="C18:C22"/>
    <mergeCell ref="D18:D22"/>
    <mergeCell ref="E18:E22"/>
    <mergeCell ref="F18:F22"/>
    <mergeCell ref="O23:O24"/>
    <mergeCell ref="A23:A24"/>
    <mergeCell ref="B23:B24"/>
    <mergeCell ref="C23:C24"/>
    <mergeCell ref="D23:D24"/>
    <mergeCell ref="E23:E24"/>
    <mergeCell ref="G18:G22"/>
    <mergeCell ref="H18:H22"/>
    <mergeCell ref="L18:L22"/>
    <mergeCell ref="M18:M22"/>
    <mergeCell ref="F23:F24"/>
    <mergeCell ref="G23:G24"/>
    <mergeCell ref="H23:H24"/>
    <mergeCell ref="L23:L24"/>
    <mergeCell ref="M23:M24"/>
    <mergeCell ref="N23:N24"/>
    <mergeCell ref="A12:A13"/>
    <mergeCell ref="P23:P24"/>
    <mergeCell ref="Q23:Q24"/>
    <mergeCell ref="R23:R24"/>
    <mergeCell ref="S29:S30"/>
    <mergeCell ref="A27:A28"/>
    <mergeCell ref="B27:B28"/>
    <mergeCell ref="C27:C28"/>
    <mergeCell ref="D27:D28"/>
    <mergeCell ref="E27:E28"/>
    <mergeCell ref="S23:S24"/>
    <mergeCell ref="R27:R28"/>
    <mergeCell ref="S27:S28"/>
    <mergeCell ref="F27:F28"/>
    <mergeCell ref="G27:G28"/>
    <mergeCell ref="H27:H28"/>
    <mergeCell ref="L27:L28"/>
    <mergeCell ref="M27:M28"/>
    <mergeCell ref="N27:N28"/>
    <mergeCell ref="M25:M26"/>
    <mergeCell ref="N25:N26"/>
    <mergeCell ref="O25:O26"/>
    <mergeCell ref="P25:P26"/>
    <mergeCell ref="Q25:Q26"/>
    <mergeCell ref="R25:R26"/>
    <mergeCell ref="S25:S26"/>
    <mergeCell ref="A25:A26"/>
    <mergeCell ref="B25:B26"/>
    <mergeCell ref="C25:C26"/>
    <mergeCell ref="D25:D26"/>
    <mergeCell ref="E25:E26"/>
    <mergeCell ref="F25:F26"/>
    <mergeCell ref="E29:E30"/>
    <mergeCell ref="F29:F30"/>
    <mergeCell ref="O27:O28"/>
    <mergeCell ref="P27:P28"/>
    <mergeCell ref="Q27:Q28"/>
    <mergeCell ref="G29:G30"/>
    <mergeCell ref="H29:H30"/>
    <mergeCell ref="L29:L30"/>
    <mergeCell ref="M29:M30"/>
    <mergeCell ref="P29:P30"/>
    <mergeCell ref="Q29:Q30"/>
    <mergeCell ref="R29:R30"/>
    <mergeCell ref="N29:N30"/>
    <mergeCell ref="O29:O30"/>
    <mergeCell ref="A29:A30"/>
    <mergeCell ref="B29:B30"/>
    <mergeCell ref="A35:A36"/>
    <mergeCell ref="B35:B36"/>
    <mergeCell ref="C35:C36"/>
    <mergeCell ref="D35:D36"/>
    <mergeCell ref="E35:E36"/>
    <mergeCell ref="F35:F36"/>
    <mergeCell ref="S35:S36"/>
    <mergeCell ref="P31:P34"/>
    <mergeCell ref="Q31:Q34"/>
    <mergeCell ref="R31:R34"/>
    <mergeCell ref="S31:S34"/>
    <mergeCell ref="N35:N36"/>
    <mergeCell ref="O35:O36"/>
    <mergeCell ref="O31:O34"/>
    <mergeCell ref="P35:P36"/>
    <mergeCell ref="Q35:Q36"/>
    <mergeCell ref="R35:R36"/>
    <mergeCell ref="H31:H34"/>
    <mergeCell ref="L31:L34"/>
    <mergeCell ref="P37:P38"/>
    <mergeCell ref="Q37:Q38"/>
    <mergeCell ref="R37:R38"/>
    <mergeCell ref="S37:S38"/>
    <mergeCell ref="A43:A44"/>
    <mergeCell ref="B43:B44"/>
    <mergeCell ref="C43:C44"/>
    <mergeCell ref="D43:D44"/>
    <mergeCell ref="E43:E44"/>
    <mergeCell ref="F43:F44"/>
    <mergeCell ref="G43:G44"/>
    <mergeCell ref="H43:H44"/>
    <mergeCell ref="L43:L44"/>
    <mergeCell ref="B39:B40"/>
    <mergeCell ref="C39:C40"/>
    <mergeCell ref="D39:D40"/>
    <mergeCell ref="E39:E40"/>
    <mergeCell ref="F39:F40"/>
    <mergeCell ref="G39:G40"/>
    <mergeCell ref="H39:H40"/>
    <mergeCell ref="L39:L40"/>
    <mergeCell ref="P39:P40"/>
    <mergeCell ref="Q39:Q40"/>
    <mergeCell ref="R39:R40"/>
    <mergeCell ref="S45:S46"/>
    <mergeCell ref="P43:P44"/>
    <mergeCell ref="Q43:Q44"/>
    <mergeCell ref="R43:R44"/>
    <mergeCell ref="S43:S44"/>
    <mergeCell ref="N45:N46"/>
    <mergeCell ref="O45:O46"/>
    <mergeCell ref="O43:O44"/>
    <mergeCell ref="M43:M44"/>
    <mergeCell ref="N43:N44"/>
    <mergeCell ref="P45:P46"/>
    <mergeCell ref="Q45:Q46"/>
    <mergeCell ref="R45:R46"/>
    <mergeCell ref="O47:O48"/>
    <mergeCell ref="A47:A48"/>
    <mergeCell ref="B47:B48"/>
    <mergeCell ref="C47:C48"/>
    <mergeCell ref="D47:D48"/>
    <mergeCell ref="E47:E48"/>
    <mergeCell ref="G45:G46"/>
    <mergeCell ref="H45:H46"/>
    <mergeCell ref="L45:L46"/>
    <mergeCell ref="M45:M46"/>
    <mergeCell ref="F47:F48"/>
    <mergeCell ref="G47:G48"/>
    <mergeCell ref="H47:H48"/>
    <mergeCell ref="L47:L48"/>
    <mergeCell ref="M47:M48"/>
    <mergeCell ref="N47:N48"/>
    <mergeCell ref="A45:A46"/>
    <mergeCell ref="B45:B46"/>
    <mergeCell ref="C45:C46"/>
    <mergeCell ref="D45:D46"/>
    <mergeCell ref="E45:E46"/>
    <mergeCell ref="F45:F46"/>
    <mergeCell ref="P47:P48"/>
    <mergeCell ref="Q47:Q48"/>
    <mergeCell ref="R47:R48"/>
    <mergeCell ref="S56:S57"/>
    <mergeCell ref="A54:A55"/>
    <mergeCell ref="B54:B55"/>
    <mergeCell ref="C54:C55"/>
    <mergeCell ref="D54:D55"/>
    <mergeCell ref="E54:E55"/>
    <mergeCell ref="G49:G53"/>
    <mergeCell ref="H49:H53"/>
    <mergeCell ref="L49:L53"/>
    <mergeCell ref="M49:M53"/>
    <mergeCell ref="N49:N53"/>
    <mergeCell ref="O49:O53"/>
    <mergeCell ref="A49:A53"/>
    <mergeCell ref="B49:B53"/>
    <mergeCell ref="C49:C53"/>
    <mergeCell ref="D49:D53"/>
    <mergeCell ref="E49:E53"/>
    <mergeCell ref="F49:F53"/>
    <mergeCell ref="S47:S48"/>
    <mergeCell ref="O54:O55"/>
    <mergeCell ref="P54:P55"/>
    <mergeCell ref="Q54:Q55"/>
    <mergeCell ref="R54:R55"/>
    <mergeCell ref="S54:S55"/>
    <mergeCell ref="S49:S53"/>
    <mergeCell ref="F54:F55"/>
    <mergeCell ref="G54:G55"/>
    <mergeCell ref="H54:H55"/>
    <mergeCell ref="L54:L55"/>
    <mergeCell ref="M54:M55"/>
    <mergeCell ref="N54:N55"/>
    <mergeCell ref="P49:P53"/>
    <mergeCell ref="Q49:Q53"/>
    <mergeCell ref="R49:R53"/>
    <mergeCell ref="S59:S60"/>
    <mergeCell ref="A61:A65"/>
    <mergeCell ref="A56:A57"/>
    <mergeCell ref="B56:B57"/>
    <mergeCell ref="C56:C57"/>
    <mergeCell ref="D56:D57"/>
    <mergeCell ref="E56:E57"/>
    <mergeCell ref="F56:F57"/>
    <mergeCell ref="P56:P57"/>
    <mergeCell ref="Q56:Q57"/>
    <mergeCell ref="R56:R57"/>
    <mergeCell ref="G56:G57"/>
    <mergeCell ref="H56:H57"/>
    <mergeCell ref="L56:L57"/>
    <mergeCell ref="M56:M57"/>
    <mergeCell ref="N56:N57"/>
    <mergeCell ref="O56:O57"/>
    <mergeCell ref="S61:S65"/>
    <mergeCell ref="F59:F60"/>
    <mergeCell ref="B61:B65"/>
    <mergeCell ref="C61:C65"/>
    <mergeCell ref="D61:D65"/>
    <mergeCell ref="E61:E65"/>
    <mergeCell ref="F61:F65"/>
    <mergeCell ref="L8:L9"/>
    <mergeCell ref="M8:M9"/>
    <mergeCell ref="N8:N9"/>
    <mergeCell ref="A59:A60"/>
    <mergeCell ref="B59:B60"/>
    <mergeCell ref="C59:C60"/>
    <mergeCell ref="D59:D60"/>
    <mergeCell ref="E59:E60"/>
    <mergeCell ref="L59:L60"/>
    <mergeCell ref="M59:M60"/>
    <mergeCell ref="M31:M34"/>
    <mergeCell ref="N31:N34"/>
    <mergeCell ref="A31:A34"/>
    <mergeCell ref="B31:B34"/>
    <mergeCell ref="C31:C34"/>
    <mergeCell ref="D31:D34"/>
    <mergeCell ref="E31:E34"/>
    <mergeCell ref="F31:F34"/>
    <mergeCell ref="G31:G34"/>
    <mergeCell ref="G25:G26"/>
    <mergeCell ref="H25:H26"/>
    <mergeCell ref="L25:L26"/>
    <mergeCell ref="A39:A40"/>
    <mergeCell ref="A37:A38"/>
    <mergeCell ref="O8:O9"/>
    <mergeCell ref="P8:P9"/>
    <mergeCell ref="Q8:Q9"/>
    <mergeCell ref="R8:R9"/>
    <mergeCell ref="S8:S9"/>
    <mergeCell ref="A14:A17"/>
    <mergeCell ref="B14:B17"/>
    <mergeCell ref="C14:C17"/>
    <mergeCell ref="D14:D17"/>
    <mergeCell ref="E14:E17"/>
    <mergeCell ref="F14:F17"/>
    <mergeCell ref="G14:G17"/>
    <mergeCell ref="H14:H17"/>
    <mergeCell ref="L14:L17"/>
    <mergeCell ref="M14:M17"/>
    <mergeCell ref="N14:N17"/>
    <mergeCell ref="O14:O17"/>
    <mergeCell ref="P14:P17"/>
    <mergeCell ref="Q14:Q17"/>
    <mergeCell ref="R14:R17"/>
    <mergeCell ref="S14:S17"/>
    <mergeCell ref="C8:C9"/>
    <mergeCell ref="D8:D9"/>
    <mergeCell ref="H8:H9"/>
    <mergeCell ref="C29:C30"/>
    <mergeCell ref="D29:D30"/>
    <mergeCell ref="M39:M40"/>
    <mergeCell ref="N39:N40"/>
    <mergeCell ref="O39:O40"/>
    <mergeCell ref="O37:O38"/>
    <mergeCell ref="B37:B38"/>
    <mergeCell ref="C37:C38"/>
    <mergeCell ref="D37:D38"/>
    <mergeCell ref="E37:E38"/>
    <mergeCell ref="G35:G36"/>
    <mergeCell ref="H35:H36"/>
    <mergeCell ref="L35:L36"/>
    <mergeCell ref="M35:M36"/>
    <mergeCell ref="F37:F38"/>
    <mergeCell ref="G37:G38"/>
    <mergeCell ref="H37:H38"/>
    <mergeCell ref="L37:L38"/>
    <mergeCell ref="M37:M38"/>
    <mergeCell ref="N37:N38"/>
    <mergeCell ref="S39:S40"/>
    <mergeCell ref="A41:A42"/>
    <mergeCell ref="B41:B42"/>
    <mergeCell ref="C41:C42"/>
    <mergeCell ref="D41:D42"/>
    <mergeCell ref="E41:E42"/>
    <mergeCell ref="F41:F42"/>
    <mergeCell ref="G41:G42"/>
    <mergeCell ref="H41:H42"/>
    <mergeCell ref="L41:L42"/>
    <mergeCell ref="M41:M42"/>
    <mergeCell ref="N41:N42"/>
    <mergeCell ref="O41:O42"/>
    <mergeCell ref="P41:P42"/>
    <mergeCell ref="Q41:Q42"/>
    <mergeCell ref="R41:R42"/>
    <mergeCell ref="S41:S42"/>
    <mergeCell ref="N66:N67"/>
    <mergeCell ref="O66:O67"/>
    <mergeCell ref="P66:P67"/>
    <mergeCell ref="Q66:Q67"/>
    <mergeCell ref="R66:R67"/>
    <mergeCell ref="S66:S67"/>
    <mergeCell ref="A68:A69"/>
    <mergeCell ref="B68:B69"/>
    <mergeCell ref="C68:C69"/>
    <mergeCell ref="D68:D69"/>
    <mergeCell ref="E68:E69"/>
    <mergeCell ref="F68:F69"/>
    <mergeCell ref="G68:G69"/>
    <mergeCell ref="H68:H69"/>
    <mergeCell ref="L68:L69"/>
    <mergeCell ref="M68:M69"/>
    <mergeCell ref="N68:N69"/>
    <mergeCell ref="O68:O69"/>
    <mergeCell ref="P68:P69"/>
    <mergeCell ref="Q68:Q69"/>
    <mergeCell ref="R68:R69"/>
    <mergeCell ref="S68:S69"/>
    <mergeCell ref="A66:A67"/>
    <mergeCell ref="B66:B67"/>
    <mergeCell ref="C70:C71"/>
    <mergeCell ref="D70:D71"/>
    <mergeCell ref="E70:E71"/>
    <mergeCell ref="F70:F71"/>
    <mergeCell ref="G70:G71"/>
    <mergeCell ref="H70:H71"/>
    <mergeCell ref="L70:L71"/>
    <mergeCell ref="M66:M67"/>
    <mergeCell ref="C66:C67"/>
    <mergeCell ref="D66:D67"/>
    <mergeCell ref="E66:E67"/>
    <mergeCell ref="F66:F67"/>
    <mergeCell ref="G66:G67"/>
    <mergeCell ref="H66:H67"/>
    <mergeCell ref="L66:L67"/>
    <mergeCell ref="M70:M71"/>
    <mergeCell ref="N70:N71"/>
    <mergeCell ref="O70:O71"/>
    <mergeCell ref="P70:P71"/>
    <mergeCell ref="Q70:Q71"/>
    <mergeCell ref="R70:R71"/>
    <mergeCell ref="S70:S71"/>
    <mergeCell ref="A72:A73"/>
    <mergeCell ref="B72:B73"/>
    <mergeCell ref="C72:C73"/>
    <mergeCell ref="D72:D73"/>
    <mergeCell ref="E72:E73"/>
    <mergeCell ref="F72:F73"/>
    <mergeCell ref="G72:G73"/>
    <mergeCell ref="H72:H73"/>
    <mergeCell ref="L72:L73"/>
    <mergeCell ref="M72:M73"/>
    <mergeCell ref="N72:N73"/>
    <mergeCell ref="O72:O73"/>
    <mergeCell ref="P72:P73"/>
    <mergeCell ref="Q72:Q73"/>
    <mergeCell ref="R72:R73"/>
    <mergeCell ref="S72:S73"/>
    <mergeCell ref="A70:A71"/>
    <mergeCell ref="B70:B71"/>
    <mergeCell ref="N74:N75"/>
    <mergeCell ref="O74:O75"/>
    <mergeCell ref="P74:P75"/>
    <mergeCell ref="Q74:Q75"/>
    <mergeCell ref="R74:R75"/>
    <mergeCell ref="S74:S75"/>
    <mergeCell ref="A76:A77"/>
    <mergeCell ref="B76:B77"/>
    <mergeCell ref="C76:C77"/>
    <mergeCell ref="D76:D77"/>
    <mergeCell ref="E76:E77"/>
    <mergeCell ref="F76:F77"/>
    <mergeCell ref="G76:G77"/>
    <mergeCell ref="H76:H77"/>
    <mergeCell ref="L76:L77"/>
    <mergeCell ref="M76:M77"/>
    <mergeCell ref="N76:N77"/>
    <mergeCell ref="O76:O77"/>
    <mergeCell ref="P76:P77"/>
    <mergeCell ref="Q76:Q77"/>
    <mergeCell ref="R76:R77"/>
    <mergeCell ref="S76:S77"/>
    <mergeCell ref="A74:A75"/>
    <mergeCell ref="B74:B75"/>
    <mergeCell ref="C78:C79"/>
    <mergeCell ref="D78:D79"/>
    <mergeCell ref="E78:E79"/>
    <mergeCell ref="F78:F79"/>
    <mergeCell ref="G78:G79"/>
    <mergeCell ref="H78:H79"/>
    <mergeCell ref="L78:L79"/>
    <mergeCell ref="M74:M75"/>
    <mergeCell ref="C74:C75"/>
    <mergeCell ref="D74:D75"/>
    <mergeCell ref="E74:E75"/>
    <mergeCell ref="F74:F75"/>
    <mergeCell ref="G74:G75"/>
    <mergeCell ref="H74:H75"/>
    <mergeCell ref="L74:L75"/>
    <mergeCell ref="M78:M79"/>
    <mergeCell ref="N78:N79"/>
    <mergeCell ref="O78:O79"/>
    <mergeCell ref="P78:P79"/>
    <mergeCell ref="Q78:Q79"/>
    <mergeCell ref="R78:R79"/>
    <mergeCell ref="S78:S79"/>
    <mergeCell ref="A80:A81"/>
    <mergeCell ref="B80:B81"/>
    <mergeCell ref="C80:C81"/>
    <mergeCell ref="D80:D81"/>
    <mergeCell ref="E80:E81"/>
    <mergeCell ref="F80:F81"/>
    <mergeCell ref="G80:G81"/>
    <mergeCell ref="H80:H81"/>
    <mergeCell ref="L80:L81"/>
    <mergeCell ref="M80:M81"/>
    <mergeCell ref="N80:N81"/>
    <mergeCell ref="O80:O81"/>
    <mergeCell ref="P80:P81"/>
    <mergeCell ref="Q80:Q81"/>
    <mergeCell ref="R80:R81"/>
    <mergeCell ref="S80:S81"/>
    <mergeCell ref="A78:A79"/>
    <mergeCell ref="B78:B79"/>
    <mergeCell ref="N82:N83"/>
    <mergeCell ref="O82:O83"/>
    <mergeCell ref="P82:P83"/>
    <mergeCell ref="Q82:Q83"/>
    <mergeCell ref="R82:R83"/>
    <mergeCell ref="S82:S83"/>
    <mergeCell ref="A84:A85"/>
    <mergeCell ref="B84:B85"/>
    <mergeCell ref="C84:C85"/>
    <mergeCell ref="D84:D85"/>
    <mergeCell ref="E84:E85"/>
    <mergeCell ref="F84:F85"/>
    <mergeCell ref="G84:G85"/>
    <mergeCell ref="H84:H85"/>
    <mergeCell ref="L84:L85"/>
    <mergeCell ref="M84:M85"/>
    <mergeCell ref="N84:N85"/>
    <mergeCell ref="O84:O85"/>
    <mergeCell ref="P84:P85"/>
    <mergeCell ref="Q84:Q85"/>
    <mergeCell ref="R84:R85"/>
    <mergeCell ref="S84:S85"/>
    <mergeCell ref="A82:A83"/>
    <mergeCell ref="B82:B83"/>
    <mergeCell ref="C86:C88"/>
    <mergeCell ref="D86:D88"/>
    <mergeCell ref="E86:E88"/>
    <mergeCell ref="F86:F88"/>
    <mergeCell ref="G86:G88"/>
    <mergeCell ref="H86:H88"/>
    <mergeCell ref="L86:L88"/>
    <mergeCell ref="M82:M83"/>
    <mergeCell ref="C82:C83"/>
    <mergeCell ref="D82:D83"/>
    <mergeCell ref="E82:E83"/>
    <mergeCell ref="F82:F83"/>
    <mergeCell ref="G82:G83"/>
    <mergeCell ref="H82:H83"/>
    <mergeCell ref="L82:L83"/>
    <mergeCell ref="M86:M88"/>
    <mergeCell ref="N86:N88"/>
    <mergeCell ref="O86:O88"/>
    <mergeCell ref="P86:P88"/>
    <mergeCell ref="Q86:Q88"/>
    <mergeCell ref="R86:R88"/>
    <mergeCell ref="S86:S88"/>
    <mergeCell ref="A89:A90"/>
    <mergeCell ref="B89:B90"/>
    <mergeCell ref="C89:C90"/>
    <mergeCell ref="D89:D90"/>
    <mergeCell ref="E89:E90"/>
    <mergeCell ref="F89:F90"/>
    <mergeCell ref="G89:G90"/>
    <mergeCell ref="H89:H90"/>
    <mergeCell ref="L89:L90"/>
    <mergeCell ref="M89:M90"/>
    <mergeCell ref="N89:N90"/>
    <mergeCell ref="O89:O90"/>
    <mergeCell ref="P89:P90"/>
    <mergeCell ref="Q89:Q90"/>
    <mergeCell ref="R89:R90"/>
    <mergeCell ref="S89:S90"/>
    <mergeCell ref="A86:A88"/>
    <mergeCell ref="B86:B88"/>
    <mergeCell ref="N91:N93"/>
    <mergeCell ref="O91:O93"/>
    <mergeCell ref="P91:P93"/>
    <mergeCell ref="Q91:Q93"/>
    <mergeCell ref="R91:R93"/>
    <mergeCell ref="S91:S93"/>
    <mergeCell ref="A94:A95"/>
    <mergeCell ref="B94:B95"/>
    <mergeCell ref="C94:C95"/>
    <mergeCell ref="D94:D95"/>
    <mergeCell ref="E94:E95"/>
    <mergeCell ref="F94:F95"/>
    <mergeCell ref="G94:G95"/>
    <mergeCell ref="H94:H95"/>
    <mergeCell ref="L94:L95"/>
    <mergeCell ref="M94:M95"/>
    <mergeCell ref="N94:N95"/>
    <mergeCell ref="O94:O95"/>
    <mergeCell ref="P94:P95"/>
    <mergeCell ref="Q94:Q95"/>
    <mergeCell ref="R94:R95"/>
    <mergeCell ref="S94:S95"/>
    <mergeCell ref="A91:A93"/>
    <mergeCell ref="B91:B93"/>
    <mergeCell ref="C96:C97"/>
    <mergeCell ref="D96:D97"/>
    <mergeCell ref="E96:E97"/>
    <mergeCell ref="F96:F97"/>
    <mergeCell ref="G96:G97"/>
    <mergeCell ref="H96:H97"/>
    <mergeCell ref="L96:L97"/>
    <mergeCell ref="M91:M93"/>
    <mergeCell ref="C91:C93"/>
    <mergeCell ref="D91:D93"/>
    <mergeCell ref="E91:E93"/>
    <mergeCell ref="F91:F93"/>
    <mergeCell ref="G91:G93"/>
    <mergeCell ref="H91:H93"/>
    <mergeCell ref="L91:L93"/>
    <mergeCell ref="M96:M97"/>
    <mergeCell ref="N96:N97"/>
    <mergeCell ref="O96:O97"/>
    <mergeCell ref="P96:P97"/>
    <mergeCell ref="Q96:Q97"/>
    <mergeCell ref="R96:R97"/>
    <mergeCell ref="S96:S97"/>
    <mergeCell ref="A98:A99"/>
    <mergeCell ref="B98:B99"/>
    <mergeCell ref="C98:C99"/>
    <mergeCell ref="D98:D99"/>
    <mergeCell ref="E98:E99"/>
    <mergeCell ref="F98:F99"/>
    <mergeCell ref="G98:G99"/>
    <mergeCell ref="H98:H99"/>
    <mergeCell ref="L98:L99"/>
    <mergeCell ref="M98:M99"/>
    <mergeCell ref="N98:N99"/>
    <mergeCell ref="O98:O99"/>
    <mergeCell ref="P98:P99"/>
    <mergeCell ref="Q98:Q99"/>
    <mergeCell ref="R98:R99"/>
    <mergeCell ref="S98:S99"/>
    <mergeCell ref="A96:A97"/>
    <mergeCell ref="B96:B97"/>
    <mergeCell ref="N100:N101"/>
    <mergeCell ref="O100:O101"/>
    <mergeCell ref="P100:P101"/>
    <mergeCell ref="Q100:Q101"/>
    <mergeCell ref="R100:R101"/>
    <mergeCell ref="S100:S101"/>
    <mergeCell ref="A102:A103"/>
    <mergeCell ref="B102:B103"/>
    <mergeCell ref="C102:C103"/>
    <mergeCell ref="D102:D103"/>
    <mergeCell ref="E102:E103"/>
    <mergeCell ref="F102:F103"/>
    <mergeCell ref="G102:G103"/>
    <mergeCell ref="H102:H103"/>
    <mergeCell ref="L102:L103"/>
    <mergeCell ref="M102:M103"/>
    <mergeCell ref="N102:N103"/>
    <mergeCell ref="O102:O103"/>
    <mergeCell ref="P102:P103"/>
    <mergeCell ref="Q102:Q103"/>
    <mergeCell ref="R102:R103"/>
    <mergeCell ref="S102:S103"/>
    <mergeCell ref="A100:A101"/>
    <mergeCell ref="B100:B101"/>
    <mergeCell ref="C104:C105"/>
    <mergeCell ref="D104:D105"/>
    <mergeCell ref="E104:E105"/>
    <mergeCell ref="F104:F105"/>
    <mergeCell ref="G104:G105"/>
    <mergeCell ref="H104:H105"/>
    <mergeCell ref="L104:L105"/>
    <mergeCell ref="M100:M101"/>
    <mergeCell ref="C100:C101"/>
    <mergeCell ref="D100:D101"/>
    <mergeCell ref="E100:E101"/>
    <mergeCell ref="F100:F101"/>
    <mergeCell ref="G100:G101"/>
    <mergeCell ref="H100:H101"/>
    <mergeCell ref="L100:L101"/>
    <mergeCell ref="M104:M105"/>
    <mergeCell ref="N104:N105"/>
    <mergeCell ref="O104:O105"/>
    <mergeCell ref="P104:P105"/>
    <mergeCell ref="Q104:Q105"/>
    <mergeCell ref="R104:R105"/>
    <mergeCell ref="S104:S105"/>
    <mergeCell ref="A106:A107"/>
    <mergeCell ref="B106:B107"/>
    <mergeCell ref="C106:C107"/>
    <mergeCell ref="D106:D107"/>
    <mergeCell ref="E106:E107"/>
    <mergeCell ref="F106:F107"/>
    <mergeCell ref="G106:G107"/>
    <mergeCell ref="H106:H107"/>
    <mergeCell ref="L106:L107"/>
    <mergeCell ref="M106:M107"/>
    <mergeCell ref="N106:N107"/>
    <mergeCell ref="O106:O107"/>
    <mergeCell ref="P106:P107"/>
    <mergeCell ref="Q106:Q107"/>
    <mergeCell ref="R106:R107"/>
    <mergeCell ref="S106:S107"/>
    <mergeCell ref="A104:A105"/>
    <mergeCell ref="B104:B105"/>
    <mergeCell ref="N108:N109"/>
    <mergeCell ref="O108:O109"/>
    <mergeCell ref="P108:P109"/>
    <mergeCell ref="Q108:Q109"/>
    <mergeCell ref="R108:R109"/>
    <mergeCell ref="S108:S109"/>
    <mergeCell ref="A110:A111"/>
    <mergeCell ref="B110:B111"/>
    <mergeCell ref="C110:C111"/>
    <mergeCell ref="D110:D111"/>
    <mergeCell ref="E110:E111"/>
    <mergeCell ref="F110:F111"/>
    <mergeCell ref="G110:G111"/>
    <mergeCell ref="H110:H111"/>
    <mergeCell ref="L110:L111"/>
    <mergeCell ref="M110:M111"/>
    <mergeCell ref="N110:N111"/>
    <mergeCell ref="O110:O111"/>
    <mergeCell ref="P110:P111"/>
    <mergeCell ref="Q110:Q111"/>
    <mergeCell ref="R110:R111"/>
    <mergeCell ref="S110:S111"/>
    <mergeCell ref="A108:A109"/>
    <mergeCell ref="B108:B109"/>
    <mergeCell ref="C112:C113"/>
    <mergeCell ref="D112:D113"/>
    <mergeCell ref="E112:E113"/>
    <mergeCell ref="F112:F113"/>
    <mergeCell ref="G112:G113"/>
    <mergeCell ref="H112:H113"/>
    <mergeCell ref="L112:L113"/>
    <mergeCell ref="M108:M109"/>
    <mergeCell ref="C108:C109"/>
    <mergeCell ref="D108:D109"/>
    <mergeCell ref="E108:E109"/>
    <mergeCell ref="F108:F109"/>
    <mergeCell ref="G108:G109"/>
    <mergeCell ref="H108:H109"/>
    <mergeCell ref="L108:L109"/>
    <mergeCell ref="M112:M113"/>
    <mergeCell ref="N112:N113"/>
    <mergeCell ref="O112:O113"/>
    <mergeCell ref="P112:P113"/>
    <mergeCell ref="Q112:Q113"/>
    <mergeCell ref="R112:R113"/>
    <mergeCell ref="S112:S113"/>
    <mergeCell ref="A114:A115"/>
    <mergeCell ref="B114:B115"/>
    <mergeCell ref="C114:C115"/>
    <mergeCell ref="D114:D115"/>
    <mergeCell ref="E114:E115"/>
    <mergeCell ref="F114:F115"/>
    <mergeCell ref="G114:G115"/>
    <mergeCell ref="H114:H115"/>
    <mergeCell ref="L114:L115"/>
    <mergeCell ref="M114:M115"/>
    <mergeCell ref="N114:N115"/>
    <mergeCell ref="O114:O115"/>
    <mergeCell ref="P114:P115"/>
    <mergeCell ref="Q114:Q115"/>
    <mergeCell ref="R114:R115"/>
    <mergeCell ref="S114:S115"/>
    <mergeCell ref="A112:A113"/>
    <mergeCell ref="B112:B113"/>
    <mergeCell ref="N116:N117"/>
    <mergeCell ref="O116:O117"/>
    <mergeCell ref="P116:P117"/>
    <mergeCell ref="Q116:Q117"/>
    <mergeCell ref="R116:R117"/>
    <mergeCell ref="S116:S117"/>
    <mergeCell ref="A118:A119"/>
    <mergeCell ref="B118:B119"/>
    <mergeCell ref="C118:C119"/>
    <mergeCell ref="D118:D119"/>
    <mergeCell ref="E118:E119"/>
    <mergeCell ref="F118:F119"/>
    <mergeCell ref="G118:G119"/>
    <mergeCell ref="H118:H119"/>
    <mergeCell ref="L118:L119"/>
    <mergeCell ref="M118:M119"/>
    <mergeCell ref="N118:N119"/>
    <mergeCell ref="O118:O119"/>
    <mergeCell ref="P118:P119"/>
    <mergeCell ref="Q118:Q119"/>
    <mergeCell ref="R118:R119"/>
    <mergeCell ref="S118:S119"/>
    <mergeCell ref="A116:A117"/>
    <mergeCell ref="B116:B117"/>
    <mergeCell ref="A126:A127"/>
    <mergeCell ref="B126:B127"/>
    <mergeCell ref="C126:C127"/>
    <mergeCell ref="D126:D127"/>
    <mergeCell ref="E126:E127"/>
    <mergeCell ref="F126:F127"/>
    <mergeCell ref="G126:G127"/>
    <mergeCell ref="H126:H127"/>
    <mergeCell ref="M116:M117"/>
    <mergeCell ref="C116:C117"/>
    <mergeCell ref="D116:D117"/>
    <mergeCell ref="E116:E117"/>
    <mergeCell ref="F116:F117"/>
    <mergeCell ref="G116:G117"/>
    <mergeCell ref="H116:H117"/>
    <mergeCell ref="L116:L117"/>
    <mergeCell ref="M120:M125"/>
    <mergeCell ref="A120:A125"/>
    <mergeCell ref="B120:B125"/>
    <mergeCell ref="C120:C125"/>
    <mergeCell ref="D120:D125"/>
    <mergeCell ref="E120:E125"/>
    <mergeCell ref="F120:F125"/>
    <mergeCell ref="G120:G125"/>
    <mergeCell ref="H120:H125"/>
    <mergeCell ref="L120:L125"/>
    <mergeCell ref="L126:L127"/>
    <mergeCell ref="P132:P134"/>
    <mergeCell ref="Q132:S132"/>
    <mergeCell ref="Q133:Q134"/>
    <mergeCell ref="R133:S133"/>
    <mergeCell ref="N120:N125"/>
    <mergeCell ref="O120:O125"/>
    <mergeCell ref="P120:P125"/>
    <mergeCell ref="Q120:Q125"/>
    <mergeCell ref="R120:R125"/>
    <mergeCell ref="S120:S125"/>
    <mergeCell ref="M126:M127"/>
    <mergeCell ref="N126:N127"/>
    <mergeCell ref="O126:O127"/>
    <mergeCell ref="P126:P127"/>
    <mergeCell ref="Q126:Q127"/>
    <mergeCell ref="R126:R127"/>
    <mergeCell ref="S126:S127"/>
    <mergeCell ref="M129:M130"/>
    <mergeCell ref="N129:N130"/>
    <mergeCell ref="O129:O130"/>
    <mergeCell ref="P129:P130"/>
  </mergeCells>
  <printOptions horizontalCentered="1" verticalCentered="1"/>
  <pageMargins left="0.31496062992125984" right="0.31496062992125984" top="0.35433070866141736" bottom="0.35433070866141736" header="0.11811023622047245" footer="0.11811023622047245"/>
  <pageSetup paperSize="8" scale="53" fitToHeight="0" orientation="landscape" r:id="rId1"/>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D147"/>
  <sheetViews>
    <sheetView view="pageBreakPreview" topLeftCell="A133" zoomScale="70" zoomScaleNormal="85" zoomScaleSheetLayoutView="70" workbookViewId="0">
      <selection activeCell="F12" sqref="F12:F15"/>
    </sheetView>
  </sheetViews>
  <sheetFormatPr defaultColWidth="9.140625" defaultRowHeight="15"/>
  <cols>
    <col min="1" max="1" width="5.28515625" style="10" customWidth="1"/>
    <col min="5" max="5" width="18.28515625" customWidth="1"/>
    <col min="6" max="6" width="54.42578125" customWidth="1"/>
    <col min="7" max="7" width="63.7109375" customWidth="1"/>
    <col min="8" max="8" width="19.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34" ht="18.75">
      <c r="A1" s="44" t="s">
        <v>3594</v>
      </c>
      <c r="E1" s="13"/>
      <c r="F1" s="13"/>
      <c r="L1" s="10"/>
      <c r="O1" s="6"/>
      <c r="P1" s="11"/>
      <c r="Q1" s="6"/>
      <c r="R1" s="6"/>
    </row>
    <row r="2" spans="1:134">
      <c r="A2" s="12"/>
      <c r="E2" s="13"/>
      <c r="F2" s="13"/>
      <c r="L2" s="410"/>
      <c r="M2" s="410"/>
      <c r="N2" s="410"/>
      <c r="O2" s="410"/>
      <c r="P2" s="410"/>
      <c r="Q2" s="410"/>
      <c r="R2" s="410"/>
      <c r="S2" s="410"/>
    </row>
    <row r="3" spans="1:134" ht="45.75" customHeight="1">
      <c r="A3" s="411" t="s">
        <v>20</v>
      </c>
      <c r="B3" s="413" t="s">
        <v>21</v>
      </c>
      <c r="C3" s="413" t="s">
        <v>22</v>
      </c>
      <c r="D3" s="413" t="s">
        <v>23</v>
      </c>
      <c r="E3" s="415" t="s">
        <v>24</v>
      </c>
      <c r="F3" s="415" t="s">
        <v>25</v>
      </c>
      <c r="G3" s="411" t="s">
        <v>26</v>
      </c>
      <c r="H3" s="413" t="s">
        <v>27</v>
      </c>
      <c r="I3" s="417" t="s">
        <v>28</v>
      </c>
      <c r="J3" s="417"/>
      <c r="K3" s="417"/>
      <c r="L3" s="411" t="s">
        <v>29</v>
      </c>
      <c r="M3" s="418" t="s">
        <v>30</v>
      </c>
      <c r="N3" s="419"/>
      <c r="O3" s="420" t="s">
        <v>31</v>
      </c>
      <c r="P3" s="420"/>
      <c r="Q3" s="420" t="s">
        <v>32</v>
      </c>
      <c r="R3" s="420"/>
      <c r="S3" s="411" t="s">
        <v>33</v>
      </c>
    </row>
    <row r="4" spans="1:134">
      <c r="A4" s="412"/>
      <c r="B4" s="414"/>
      <c r="C4" s="414"/>
      <c r="D4" s="414"/>
      <c r="E4" s="416"/>
      <c r="F4" s="416"/>
      <c r="G4" s="412"/>
      <c r="H4" s="414"/>
      <c r="I4" s="14" t="s">
        <v>34</v>
      </c>
      <c r="J4" s="14" t="s">
        <v>35</v>
      </c>
      <c r="K4" s="14" t="s">
        <v>36</v>
      </c>
      <c r="L4" s="412"/>
      <c r="M4" s="15">
        <v>2022</v>
      </c>
      <c r="N4" s="15">
        <v>2023</v>
      </c>
      <c r="O4" s="16">
        <v>2022</v>
      </c>
      <c r="P4" s="16">
        <v>2023</v>
      </c>
      <c r="Q4" s="16">
        <v>2022</v>
      </c>
      <c r="R4" s="16">
        <v>2023</v>
      </c>
      <c r="S4" s="412"/>
    </row>
    <row r="5" spans="1:134">
      <c r="A5" s="17" t="s">
        <v>37</v>
      </c>
      <c r="B5" s="14" t="s">
        <v>38</v>
      </c>
      <c r="C5" s="14" t="s">
        <v>39</v>
      </c>
      <c r="D5" s="14" t="s">
        <v>40</v>
      </c>
      <c r="E5" s="18" t="s">
        <v>41</v>
      </c>
      <c r="F5" s="18" t="s">
        <v>42</v>
      </c>
      <c r="G5" s="17" t="s">
        <v>43</v>
      </c>
      <c r="H5" s="17" t="s">
        <v>44</v>
      </c>
      <c r="I5" s="14" t="s">
        <v>45</v>
      </c>
      <c r="J5" s="14" t="s">
        <v>46</v>
      </c>
      <c r="K5" s="14" t="s">
        <v>47</v>
      </c>
      <c r="L5" s="17" t="s">
        <v>48</v>
      </c>
      <c r="M5" s="15" t="s">
        <v>49</v>
      </c>
      <c r="N5" s="15" t="s">
        <v>50</v>
      </c>
      <c r="O5" s="19" t="s">
        <v>51</v>
      </c>
      <c r="P5" s="19" t="s">
        <v>52</v>
      </c>
      <c r="Q5" s="19" t="s">
        <v>53</v>
      </c>
      <c r="R5" s="19" t="s">
        <v>54</v>
      </c>
      <c r="S5" s="17" t="s">
        <v>55</v>
      </c>
    </row>
    <row r="6" spans="1:134" s="72" customFormat="1" ht="30.75" customHeight="1">
      <c r="A6" s="501" t="s">
        <v>492</v>
      </c>
      <c r="B6" s="502">
        <v>4</v>
      </c>
      <c r="C6" s="502">
        <v>1</v>
      </c>
      <c r="D6" s="502">
        <v>6</v>
      </c>
      <c r="E6" s="502" t="s">
        <v>780</v>
      </c>
      <c r="F6" s="502" t="s">
        <v>781</v>
      </c>
      <c r="G6" s="502" t="s">
        <v>782</v>
      </c>
      <c r="H6" s="502" t="s">
        <v>783</v>
      </c>
      <c r="I6" s="54" t="s">
        <v>107</v>
      </c>
      <c r="J6" s="54">
        <v>4</v>
      </c>
      <c r="K6" s="54" t="s">
        <v>157</v>
      </c>
      <c r="L6" s="502" t="s">
        <v>784</v>
      </c>
      <c r="M6" s="502" t="s">
        <v>63</v>
      </c>
      <c r="N6" s="443" t="s">
        <v>785</v>
      </c>
      <c r="O6" s="518">
        <v>30503</v>
      </c>
      <c r="P6" s="443" t="s">
        <v>785</v>
      </c>
      <c r="Q6" s="518">
        <v>18000</v>
      </c>
      <c r="R6" s="443" t="s">
        <v>785</v>
      </c>
      <c r="S6" s="502" t="s">
        <v>786</v>
      </c>
      <c r="T6" s="70"/>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row>
    <row r="7" spans="1:134" ht="30.75" customHeight="1">
      <c r="A7" s="471"/>
      <c r="B7" s="472"/>
      <c r="C7" s="472"/>
      <c r="D7" s="472"/>
      <c r="E7" s="472"/>
      <c r="F7" s="472"/>
      <c r="G7" s="472"/>
      <c r="H7" s="472"/>
      <c r="I7" s="54" t="s">
        <v>108</v>
      </c>
      <c r="J7" s="167">
        <v>120</v>
      </c>
      <c r="K7" s="54" t="s">
        <v>787</v>
      </c>
      <c r="L7" s="472"/>
      <c r="M7" s="472"/>
      <c r="N7" s="630"/>
      <c r="O7" s="519"/>
      <c r="P7" s="630"/>
      <c r="Q7" s="519"/>
      <c r="R7" s="630"/>
      <c r="S7" s="472"/>
      <c r="T7" s="70"/>
    </row>
    <row r="8" spans="1:134" ht="31.5" customHeight="1">
      <c r="A8" s="471"/>
      <c r="B8" s="472"/>
      <c r="C8" s="472"/>
      <c r="D8" s="472"/>
      <c r="E8" s="472"/>
      <c r="F8" s="472"/>
      <c r="G8" s="472"/>
      <c r="H8" s="472"/>
      <c r="I8" s="54" t="s">
        <v>788</v>
      </c>
      <c r="J8" s="54">
        <v>1</v>
      </c>
      <c r="K8" s="54" t="s">
        <v>157</v>
      </c>
      <c r="L8" s="472"/>
      <c r="M8" s="472"/>
      <c r="N8" s="630"/>
      <c r="O8" s="519"/>
      <c r="P8" s="630"/>
      <c r="Q8" s="519"/>
      <c r="R8" s="630"/>
      <c r="S8" s="472"/>
      <c r="T8" s="70"/>
    </row>
    <row r="9" spans="1:134" ht="31.5" customHeight="1">
      <c r="A9" s="471"/>
      <c r="B9" s="472"/>
      <c r="C9" s="472"/>
      <c r="D9" s="472"/>
      <c r="E9" s="472"/>
      <c r="F9" s="472"/>
      <c r="G9" s="472"/>
      <c r="H9" s="473"/>
      <c r="I9" s="54" t="s">
        <v>789</v>
      </c>
      <c r="J9" s="54">
        <v>26</v>
      </c>
      <c r="K9" s="54" t="s">
        <v>787</v>
      </c>
      <c r="L9" s="472"/>
      <c r="M9" s="472"/>
      <c r="N9" s="630"/>
      <c r="O9" s="519"/>
      <c r="P9" s="630"/>
      <c r="Q9" s="519"/>
      <c r="R9" s="630"/>
      <c r="S9" s="472"/>
      <c r="T9" s="70"/>
    </row>
    <row r="10" spans="1:134" s="72" customFormat="1" ht="40.5" customHeight="1">
      <c r="A10" s="471"/>
      <c r="B10" s="472"/>
      <c r="C10" s="472"/>
      <c r="D10" s="472"/>
      <c r="E10" s="472"/>
      <c r="F10" s="472"/>
      <c r="G10" s="472"/>
      <c r="H10" s="502" t="s">
        <v>790</v>
      </c>
      <c r="I10" s="54" t="s">
        <v>791</v>
      </c>
      <c r="J10" s="54">
        <v>1</v>
      </c>
      <c r="K10" s="54" t="s">
        <v>157</v>
      </c>
      <c r="L10" s="472"/>
      <c r="M10" s="472"/>
      <c r="N10" s="630"/>
      <c r="O10" s="519"/>
      <c r="P10" s="630"/>
      <c r="Q10" s="519"/>
      <c r="R10" s="630"/>
      <c r="S10" s="472"/>
      <c r="T10" s="7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row>
    <row r="11" spans="1:134" ht="40.5" customHeight="1">
      <c r="A11" s="454"/>
      <c r="B11" s="473"/>
      <c r="C11" s="473"/>
      <c r="D11" s="473"/>
      <c r="E11" s="473"/>
      <c r="F11" s="473"/>
      <c r="G11" s="473"/>
      <c r="H11" s="473"/>
      <c r="I11" s="54" t="s">
        <v>220</v>
      </c>
      <c r="J11" s="54">
        <v>200</v>
      </c>
      <c r="K11" s="54" t="s">
        <v>157</v>
      </c>
      <c r="L11" s="473"/>
      <c r="M11" s="473"/>
      <c r="N11" s="631"/>
      <c r="O11" s="520"/>
      <c r="P11" s="631"/>
      <c r="Q11" s="520"/>
      <c r="R11" s="631"/>
      <c r="S11" s="473"/>
      <c r="T11" s="70"/>
    </row>
    <row r="12" spans="1:134" ht="49.5" customHeight="1">
      <c r="A12" s="387" t="s">
        <v>500</v>
      </c>
      <c r="B12" s="387">
        <v>6</v>
      </c>
      <c r="C12" s="387">
        <v>1</v>
      </c>
      <c r="D12" s="387">
        <v>6</v>
      </c>
      <c r="E12" s="367" t="s">
        <v>792</v>
      </c>
      <c r="F12" s="367" t="s">
        <v>793</v>
      </c>
      <c r="G12" s="367" t="s">
        <v>2842</v>
      </c>
      <c r="H12" s="367" t="s">
        <v>794</v>
      </c>
      <c r="I12" s="125" t="s">
        <v>496</v>
      </c>
      <c r="J12" s="71">
        <v>1</v>
      </c>
      <c r="K12" s="71" t="s">
        <v>157</v>
      </c>
      <c r="L12" s="367" t="s">
        <v>795</v>
      </c>
      <c r="M12" s="387" t="s">
        <v>63</v>
      </c>
      <c r="N12" s="387" t="s">
        <v>785</v>
      </c>
      <c r="O12" s="566">
        <v>44331.79</v>
      </c>
      <c r="P12" s="387" t="s">
        <v>785</v>
      </c>
      <c r="Q12" s="566">
        <v>37100</v>
      </c>
      <c r="R12" s="387" t="s">
        <v>785</v>
      </c>
      <c r="S12" s="367" t="s">
        <v>796</v>
      </c>
      <c r="T12" s="70"/>
    </row>
    <row r="13" spans="1:134" ht="44.25" customHeight="1">
      <c r="A13" s="402"/>
      <c r="B13" s="402"/>
      <c r="C13" s="402"/>
      <c r="D13" s="402"/>
      <c r="E13" s="368"/>
      <c r="F13" s="368"/>
      <c r="G13" s="368"/>
      <c r="H13" s="368"/>
      <c r="I13" s="387" t="s">
        <v>208</v>
      </c>
      <c r="J13" s="387">
        <v>30</v>
      </c>
      <c r="K13" s="387" t="s">
        <v>787</v>
      </c>
      <c r="L13" s="368"/>
      <c r="M13" s="402"/>
      <c r="N13" s="402"/>
      <c r="O13" s="567"/>
      <c r="P13" s="402"/>
      <c r="Q13" s="567"/>
      <c r="R13" s="402"/>
      <c r="S13" s="368"/>
      <c r="T13" s="70"/>
    </row>
    <row r="14" spans="1:134" s="72" customFormat="1" ht="43.5" customHeight="1">
      <c r="A14" s="402"/>
      <c r="B14" s="402"/>
      <c r="C14" s="402"/>
      <c r="D14" s="402"/>
      <c r="E14" s="368"/>
      <c r="F14" s="368"/>
      <c r="G14" s="368"/>
      <c r="H14" s="368"/>
      <c r="I14" s="402"/>
      <c r="J14" s="402"/>
      <c r="K14" s="402"/>
      <c r="L14" s="368"/>
      <c r="M14" s="402"/>
      <c r="N14" s="402"/>
      <c r="O14" s="567"/>
      <c r="P14" s="402"/>
      <c r="Q14" s="567"/>
      <c r="R14" s="402"/>
      <c r="S14" s="368"/>
      <c r="T14" s="70"/>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row>
    <row r="15" spans="1:134" s="72" customFormat="1" ht="30.75" customHeight="1">
      <c r="A15" s="388"/>
      <c r="B15" s="388"/>
      <c r="C15" s="388"/>
      <c r="D15" s="388"/>
      <c r="E15" s="369"/>
      <c r="F15" s="369"/>
      <c r="G15" s="369"/>
      <c r="H15" s="369"/>
      <c r="I15" s="388"/>
      <c r="J15" s="388"/>
      <c r="K15" s="388"/>
      <c r="L15" s="369"/>
      <c r="M15" s="388"/>
      <c r="N15" s="388"/>
      <c r="O15" s="596"/>
      <c r="P15" s="388"/>
      <c r="Q15" s="596"/>
      <c r="R15" s="388"/>
      <c r="S15" s="369"/>
      <c r="T15" s="70"/>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row>
    <row r="16" spans="1:134" ht="30.75" customHeight="1">
      <c r="A16" s="501" t="s">
        <v>506</v>
      </c>
      <c r="B16" s="501">
        <v>6</v>
      </c>
      <c r="C16" s="501">
        <v>1</v>
      </c>
      <c r="D16" s="501">
        <v>6</v>
      </c>
      <c r="E16" s="502" t="s">
        <v>797</v>
      </c>
      <c r="F16" s="502" t="s">
        <v>798</v>
      </c>
      <c r="G16" s="502" t="s">
        <v>799</v>
      </c>
      <c r="H16" s="502" t="s">
        <v>790</v>
      </c>
      <c r="I16" s="54" t="s">
        <v>791</v>
      </c>
      <c r="J16" s="45">
        <v>2</v>
      </c>
      <c r="K16" s="45" t="s">
        <v>157</v>
      </c>
      <c r="L16" s="635" t="s">
        <v>800</v>
      </c>
      <c r="M16" s="501" t="s">
        <v>63</v>
      </c>
      <c r="N16" s="501" t="s">
        <v>785</v>
      </c>
      <c r="O16" s="505">
        <v>72593.600000000006</v>
      </c>
      <c r="P16" s="501" t="s">
        <v>785</v>
      </c>
      <c r="Q16" s="518">
        <v>62765</v>
      </c>
      <c r="R16" s="501" t="s">
        <v>785</v>
      </c>
      <c r="S16" s="502" t="s">
        <v>801</v>
      </c>
      <c r="T16" s="70"/>
    </row>
    <row r="17" spans="1:134" ht="30.75" customHeight="1">
      <c r="A17" s="471"/>
      <c r="B17" s="471"/>
      <c r="C17" s="471"/>
      <c r="D17" s="471"/>
      <c r="E17" s="472"/>
      <c r="F17" s="472"/>
      <c r="G17" s="472"/>
      <c r="H17" s="472"/>
      <c r="I17" s="45" t="s">
        <v>240</v>
      </c>
      <c r="J17" s="68">
        <v>6000</v>
      </c>
      <c r="K17" s="45" t="s">
        <v>157</v>
      </c>
      <c r="L17" s="636"/>
      <c r="M17" s="471"/>
      <c r="N17" s="471"/>
      <c r="O17" s="508"/>
      <c r="P17" s="471"/>
      <c r="Q17" s="519"/>
      <c r="R17" s="471"/>
      <c r="S17" s="472"/>
      <c r="T17" s="70"/>
    </row>
    <row r="18" spans="1:134" ht="80.25" customHeight="1">
      <c r="A18" s="471"/>
      <c r="B18" s="471"/>
      <c r="C18" s="471"/>
      <c r="D18" s="471"/>
      <c r="E18" s="472"/>
      <c r="F18" s="472"/>
      <c r="G18" s="472"/>
      <c r="H18" s="501" t="s">
        <v>141</v>
      </c>
      <c r="I18" s="45" t="s">
        <v>223</v>
      </c>
      <c r="J18" s="45">
        <v>1</v>
      </c>
      <c r="K18" s="45" t="s">
        <v>157</v>
      </c>
      <c r="L18" s="636"/>
      <c r="M18" s="471"/>
      <c r="N18" s="471"/>
      <c r="O18" s="508"/>
      <c r="P18" s="471"/>
      <c r="Q18" s="519"/>
      <c r="R18" s="471"/>
      <c r="S18" s="472"/>
      <c r="T18" s="70"/>
    </row>
    <row r="19" spans="1:134" s="72" customFormat="1" ht="80.25" customHeight="1">
      <c r="A19" s="454"/>
      <c r="B19" s="454"/>
      <c r="C19" s="454"/>
      <c r="D19" s="454"/>
      <c r="E19" s="473"/>
      <c r="F19" s="473"/>
      <c r="G19" s="473"/>
      <c r="H19" s="454"/>
      <c r="I19" s="54" t="s">
        <v>802</v>
      </c>
      <c r="J19" s="45" t="s">
        <v>803</v>
      </c>
      <c r="K19" s="45" t="s">
        <v>804</v>
      </c>
      <c r="L19" s="637"/>
      <c r="M19" s="454"/>
      <c r="N19" s="454"/>
      <c r="O19" s="506"/>
      <c r="P19" s="454"/>
      <c r="Q19" s="520"/>
      <c r="R19" s="454"/>
      <c r="S19" s="473"/>
      <c r="T19" s="70"/>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row>
    <row r="20" spans="1:134" ht="48.75" customHeight="1">
      <c r="A20" s="501" t="s">
        <v>512</v>
      </c>
      <c r="B20" s="501">
        <v>1</v>
      </c>
      <c r="C20" s="501">
        <v>1</v>
      </c>
      <c r="D20" s="501">
        <v>6</v>
      </c>
      <c r="E20" s="502" t="s">
        <v>805</v>
      </c>
      <c r="F20" s="502" t="s">
        <v>806</v>
      </c>
      <c r="G20" s="502" t="s">
        <v>807</v>
      </c>
      <c r="H20" s="509" t="s">
        <v>249</v>
      </c>
      <c r="I20" s="45" t="s">
        <v>603</v>
      </c>
      <c r="J20" s="45">
        <v>3</v>
      </c>
      <c r="K20" s="45" t="s">
        <v>157</v>
      </c>
      <c r="L20" s="502" t="s">
        <v>2116</v>
      </c>
      <c r="M20" s="501" t="s">
        <v>63</v>
      </c>
      <c r="N20" s="501" t="s">
        <v>785</v>
      </c>
      <c r="O20" s="505">
        <v>69470</v>
      </c>
      <c r="P20" s="501" t="s">
        <v>785</v>
      </c>
      <c r="Q20" s="505">
        <v>62684</v>
      </c>
      <c r="R20" s="501" t="s">
        <v>785</v>
      </c>
      <c r="S20" s="501" t="s">
        <v>808</v>
      </c>
      <c r="T20" s="70"/>
    </row>
    <row r="21" spans="1:134" s="72" customFormat="1" ht="57.75" customHeight="1">
      <c r="A21" s="471"/>
      <c r="B21" s="471"/>
      <c r="C21" s="471"/>
      <c r="D21" s="471"/>
      <c r="E21" s="472"/>
      <c r="F21" s="472"/>
      <c r="G21" s="472"/>
      <c r="H21" s="509"/>
      <c r="I21" s="54" t="s">
        <v>809</v>
      </c>
      <c r="J21" s="45">
        <v>150</v>
      </c>
      <c r="K21" s="45" t="s">
        <v>787</v>
      </c>
      <c r="L21" s="472"/>
      <c r="M21" s="471"/>
      <c r="N21" s="471"/>
      <c r="O21" s="508"/>
      <c r="P21" s="471"/>
      <c r="Q21" s="508"/>
      <c r="R21" s="471"/>
      <c r="S21" s="471"/>
      <c r="T21" s="70"/>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row>
    <row r="22" spans="1:134" ht="36.75" customHeight="1">
      <c r="A22" s="471"/>
      <c r="B22" s="471"/>
      <c r="C22" s="471"/>
      <c r="D22" s="471"/>
      <c r="E22" s="472"/>
      <c r="F22" s="472"/>
      <c r="G22" s="472"/>
      <c r="H22" s="502" t="s">
        <v>790</v>
      </c>
      <c r="I22" s="54" t="s">
        <v>791</v>
      </c>
      <c r="J22" s="45">
        <v>1</v>
      </c>
      <c r="K22" s="45" t="s">
        <v>157</v>
      </c>
      <c r="L22" s="472"/>
      <c r="M22" s="471"/>
      <c r="N22" s="471"/>
      <c r="O22" s="508"/>
      <c r="P22" s="471"/>
      <c r="Q22" s="508"/>
      <c r="R22" s="471"/>
      <c r="S22" s="471"/>
    </row>
    <row r="23" spans="1:134" ht="82.5" customHeight="1">
      <c r="A23" s="454"/>
      <c r="B23" s="454"/>
      <c r="C23" s="454"/>
      <c r="D23" s="454"/>
      <c r="E23" s="473"/>
      <c r="F23" s="473"/>
      <c r="G23" s="473"/>
      <c r="H23" s="473"/>
      <c r="I23" s="45" t="s">
        <v>220</v>
      </c>
      <c r="J23" s="68">
        <v>1000</v>
      </c>
      <c r="K23" s="45" t="s">
        <v>157</v>
      </c>
      <c r="L23" s="473"/>
      <c r="M23" s="454"/>
      <c r="N23" s="454"/>
      <c r="O23" s="506"/>
      <c r="P23" s="454"/>
      <c r="Q23" s="506"/>
      <c r="R23" s="454"/>
      <c r="S23" s="454"/>
    </row>
    <row r="24" spans="1:134" ht="30.75" customHeight="1">
      <c r="A24" s="501" t="s">
        <v>519</v>
      </c>
      <c r="B24" s="501">
        <v>1</v>
      </c>
      <c r="C24" s="501">
        <v>1</v>
      </c>
      <c r="D24" s="501">
        <v>9</v>
      </c>
      <c r="E24" s="502" t="s">
        <v>810</v>
      </c>
      <c r="F24" s="502" t="s">
        <v>811</v>
      </c>
      <c r="G24" s="502" t="s">
        <v>812</v>
      </c>
      <c r="H24" s="502" t="s">
        <v>125</v>
      </c>
      <c r="I24" s="170" t="s">
        <v>60</v>
      </c>
      <c r="J24" s="170">
        <v>1</v>
      </c>
      <c r="K24" s="170" t="s">
        <v>157</v>
      </c>
      <c r="L24" s="502" t="s">
        <v>813</v>
      </c>
      <c r="M24" s="501" t="s">
        <v>315</v>
      </c>
      <c r="N24" s="501" t="s">
        <v>785</v>
      </c>
      <c r="O24" s="505">
        <v>6650</v>
      </c>
      <c r="P24" s="501" t="s">
        <v>785</v>
      </c>
      <c r="Q24" s="505">
        <v>6650</v>
      </c>
      <c r="R24" s="501" t="s">
        <v>785</v>
      </c>
      <c r="S24" s="502" t="s">
        <v>814</v>
      </c>
    </row>
    <row r="25" spans="1:134" ht="57" customHeight="1">
      <c r="A25" s="454"/>
      <c r="B25" s="454"/>
      <c r="C25" s="454"/>
      <c r="D25" s="454"/>
      <c r="E25" s="473"/>
      <c r="F25" s="473"/>
      <c r="G25" s="473"/>
      <c r="H25" s="473"/>
      <c r="I25" s="54" t="s">
        <v>66</v>
      </c>
      <c r="J25" s="45">
        <v>70</v>
      </c>
      <c r="K25" s="45" t="s">
        <v>787</v>
      </c>
      <c r="L25" s="473"/>
      <c r="M25" s="454"/>
      <c r="N25" s="454"/>
      <c r="O25" s="506"/>
      <c r="P25" s="454"/>
      <c r="Q25" s="506"/>
      <c r="R25" s="454"/>
      <c r="S25" s="473"/>
    </row>
    <row r="26" spans="1:134" ht="26.25" customHeight="1">
      <c r="A26" s="501" t="s">
        <v>524</v>
      </c>
      <c r="B26" s="501">
        <v>1</v>
      </c>
      <c r="C26" s="501">
        <v>1</v>
      </c>
      <c r="D26" s="501">
        <v>13</v>
      </c>
      <c r="E26" s="502" t="s">
        <v>815</v>
      </c>
      <c r="F26" s="502" t="s">
        <v>816</v>
      </c>
      <c r="G26" s="502" t="s">
        <v>817</v>
      </c>
      <c r="H26" s="502" t="s">
        <v>235</v>
      </c>
      <c r="I26" s="45" t="s">
        <v>107</v>
      </c>
      <c r="J26" s="45">
        <v>15</v>
      </c>
      <c r="K26" s="45" t="s">
        <v>818</v>
      </c>
      <c r="L26" s="502" t="s">
        <v>819</v>
      </c>
      <c r="M26" s="501" t="s">
        <v>63</v>
      </c>
      <c r="N26" s="501" t="s">
        <v>785</v>
      </c>
      <c r="O26" s="518">
        <v>39829.58</v>
      </c>
      <c r="P26" s="501" t="s">
        <v>785</v>
      </c>
      <c r="Q26" s="505">
        <v>34840.5</v>
      </c>
      <c r="R26" s="501" t="s">
        <v>785</v>
      </c>
      <c r="S26" s="502" t="s">
        <v>820</v>
      </c>
    </row>
    <row r="27" spans="1:134" ht="36.75" customHeight="1">
      <c r="A27" s="471"/>
      <c r="B27" s="471"/>
      <c r="C27" s="471"/>
      <c r="D27" s="471"/>
      <c r="E27" s="472"/>
      <c r="F27" s="472"/>
      <c r="G27" s="472"/>
      <c r="H27" s="473"/>
      <c r="I27" s="54" t="s">
        <v>108</v>
      </c>
      <c r="J27" s="45">
        <v>225</v>
      </c>
      <c r="K27" s="45" t="s">
        <v>787</v>
      </c>
      <c r="L27" s="472"/>
      <c r="M27" s="471"/>
      <c r="N27" s="471"/>
      <c r="O27" s="519"/>
      <c r="P27" s="471"/>
      <c r="Q27" s="508"/>
      <c r="R27" s="471"/>
      <c r="S27" s="472"/>
    </row>
    <row r="28" spans="1:134" ht="43.5" customHeight="1">
      <c r="A28" s="471"/>
      <c r="B28" s="471"/>
      <c r="C28" s="471"/>
      <c r="D28" s="471"/>
      <c r="E28" s="472"/>
      <c r="F28" s="472"/>
      <c r="G28" s="472"/>
      <c r="H28" s="502" t="s">
        <v>794</v>
      </c>
      <c r="I28" s="54" t="s">
        <v>496</v>
      </c>
      <c r="J28" s="45">
        <v>1</v>
      </c>
      <c r="K28" s="45" t="s">
        <v>157</v>
      </c>
      <c r="L28" s="472"/>
      <c r="M28" s="471"/>
      <c r="N28" s="471"/>
      <c r="O28" s="519"/>
      <c r="P28" s="471"/>
      <c r="Q28" s="508"/>
      <c r="R28" s="471"/>
      <c r="S28" s="472"/>
    </row>
    <row r="29" spans="1:134" ht="15" customHeight="1">
      <c r="A29" s="454"/>
      <c r="B29" s="454"/>
      <c r="C29" s="454"/>
      <c r="D29" s="454"/>
      <c r="E29" s="473"/>
      <c r="F29" s="473"/>
      <c r="G29" s="473"/>
      <c r="H29" s="473"/>
      <c r="I29" s="54" t="s">
        <v>821</v>
      </c>
      <c r="J29" s="45">
        <v>20</v>
      </c>
      <c r="K29" s="45" t="s">
        <v>804</v>
      </c>
      <c r="L29" s="473"/>
      <c r="M29" s="454"/>
      <c r="N29" s="454"/>
      <c r="O29" s="520"/>
      <c r="P29" s="454"/>
      <c r="Q29" s="506"/>
      <c r="R29" s="454"/>
      <c r="S29" s="473"/>
    </row>
    <row r="30" spans="1:134" ht="48" customHeight="1">
      <c r="A30" s="501" t="s">
        <v>530</v>
      </c>
      <c r="B30" s="501">
        <v>6</v>
      </c>
      <c r="C30" s="501">
        <v>1</v>
      </c>
      <c r="D30" s="501">
        <v>13</v>
      </c>
      <c r="E30" s="502" t="s">
        <v>822</v>
      </c>
      <c r="F30" s="502" t="s">
        <v>823</v>
      </c>
      <c r="G30" s="502" t="s">
        <v>2843</v>
      </c>
      <c r="H30" s="501" t="s">
        <v>235</v>
      </c>
      <c r="I30" s="45" t="s">
        <v>107</v>
      </c>
      <c r="J30" s="45">
        <v>6</v>
      </c>
      <c r="K30" s="45" t="s">
        <v>157</v>
      </c>
      <c r="L30" s="502" t="s">
        <v>824</v>
      </c>
      <c r="M30" s="501" t="s">
        <v>346</v>
      </c>
      <c r="N30" s="501" t="s">
        <v>785</v>
      </c>
      <c r="O30" s="505">
        <v>6415.25</v>
      </c>
      <c r="P30" s="501" t="s">
        <v>785</v>
      </c>
      <c r="Q30" s="505">
        <v>5627.25</v>
      </c>
      <c r="R30" s="501" t="s">
        <v>785</v>
      </c>
      <c r="S30" s="501" t="s">
        <v>825</v>
      </c>
    </row>
    <row r="31" spans="1:134" ht="111.75" customHeight="1">
      <c r="A31" s="454"/>
      <c r="B31" s="454"/>
      <c r="C31" s="454"/>
      <c r="D31" s="454"/>
      <c r="E31" s="473"/>
      <c r="F31" s="473"/>
      <c r="G31" s="473"/>
      <c r="H31" s="454"/>
      <c r="I31" s="54" t="s">
        <v>108</v>
      </c>
      <c r="J31" s="45">
        <v>100</v>
      </c>
      <c r="K31" s="45" t="s">
        <v>787</v>
      </c>
      <c r="L31" s="473"/>
      <c r="M31" s="454"/>
      <c r="N31" s="454"/>
      <c r="O31" s="506"/>
      <c r="P31" s="454"/>
      <c r="Q31" s="506"/>
      <c r="R31" s="454"/>
      <c r="S31" s="454"/>
    </row>
    <row r="32" spans="1:134" ht="60" customHeight="1">
      <c r="A32" s="501" t="s">
        <v>537</v>
      </c>
      <c r="B32" s="501">
        <v>6</v>
      </c>
      <c r="C32" s="501">
        <v>1.3</v>
      </c>
      <c r="D32" s="501">
        <v>13</v>
      </c>
      <c r="E32" s="502" t="s">
        <v>826</v>
      </c>
      <c r="F32" s="502" t="s">
        <v>827</v>
      </c>
      <c r="G32" s="502" t="s">
        <v>828</v>
      </c>
      <c r="H32" s="502" t="s">
        <v>284</v>
      </c>
      <c r="I32" s="167" t="s">
        <v>829</v>
      </c>
      <c r="J32" s="170">
        <v>1</v>
      </c>
      <c r="K32" s="170" t="s">
        <v>157</v>
      </c>
      <c r="L32" s="502" t="s">
        <v>830</v>
      </c>
      <c r="M32" s="501" t="s">
        <v>63</v>
      </c>
      <c r="N32" s="501" t="s">
        <v>785</v>
      </c>
      <c r="O32" s="505">
        <v>32150.400000000001</v>
      </c>
      <c r="P32" s="501" t="s">
        <v>785</v>
      </c>
      <c r="Q32" s="505">
        <v>27000</v>
      </c>
      <c r="R32" s="501" t="s">
        <v>785</v>
      </c>
      <c r="S32" s="501" t="s">
        <v>831</v>
      </c>
    </row>
    <row r="33" spans="1:19" ht="60" customHeight="1">
      <c r="A33" s="454"/>
      <c r="B33" s="454"/>
      <c r="C33" s="454"/>
      <c r="D33" s="454"/>
      <c r="E33" s="473"/>
      <c r="F33" s="473"/>
      <c r="G33" s="473"/>
      <c r="H33" s="473"/>
      <c r="I33" s="54" t="s">
        <v>832</v>
      </c>
      <c r="J33" s="68">
        <v>5000</v>
      </c>
      <c r="K33" s="45" t="s">
        <v>787</v>
      </c>
      <c r="L33" s="473"/>
      <c r="M33" s="454"/>
      <c r="N33" s="454"/>
      <c r="O33" s="506"/>
      <c r="P33" s="454"/>
      <c r="Q33" s="506"/>
      <c r="R33" s="454"/>
      <c r="S33" s="454"/>
    </row>
    <row r="34" spans="1:19">
      <c r="A34" s="501" t="s">
        <v>544</v>
      </c>
      <c r="B34" s="501">
        <v>6</v>
      </c>
      <c r="C34" s="501">
        <v>1</v>
      </c>
      <c r="D34" s="501">
        <v>6</v>
      </c>
      <c r="E34" s="502" t="s">
        <v>833</v>
      </c>
      <c r="F34" s="502" t="s">
        <v>834</v>
      </c>
      <c r="G34" s="502" t="s">
        <v>2844</v>
      </c>
      <c r="H34" s="501" t="s">
        <v>141</v>
      </c>
      <c r="I34" s="45" t="s">
        <v>223</v>
      </c>
      <c r="J34" s="45">
        <v>1</v>
      </c>
      <c r="K34" s="45" t="s">
        <v>157</v>
      </c>
      <c r="L34" s="502" t="s">
        <v>835</v>
      </c>
      <c r="M34" s="501" t="s">
        <v>346</v>
      </c>
      <c r="N34" s="501" t="s">
        <v>785</v>
      </c>
      <c r="O34" s="505">
        <f>10027.76+Q34</f>
        <v>62692.75</v>
      </c>
      <c r="P34" s="501" t="s">
        <v>785</v>
      </c>
      <c r="Q34" s="505">
        <v>52664.99</v>
      </c>
      <c r="R34" s="501" t="s">
        <v>785</v>
      </c>
      <c r="S34" s="510" t="s">
        <v>836</v>
      </c>
    </row>
    <row r="35" spans="1:19" ht="15" customHeight="1">
      <c r="A35" s="471"/>
      <c r="B35" s="471"/>
      <c r="C35" s="471"/>
      <c r="D35" s="471"/>
      <c r="E35" s="472"/>
      <c r="F35" s="472"/>
      <c r="G35" s="472"/>
      <c r="H35" s="454"/>
      <c r="I35" s="54" t="s">
        <v>837</v>
      </c>
      <c r="J35" s="45">
        <v>12</v>
      </c>
      <c r="K35" s="45" t="s">
        <v>157</v>
      </c>
      <c r="L35" s="472"/>
      <c r="M35" s="471"/>
      <c r="N35" s="471"/>
      <c r="O35" s="508"/>
      <c r="P35" s="471"/>
      <c r="Q35" s="508"/>
      <c r="R35" s="471"/>
      <c r="S35" s="510"/>
    </row>
    <row r="36" spans="1:19" ht="30">
      <c r="A36" s="471"/>
      <c r="B36" s="471"/>
      <c r="C36" s="471"/>
      <c r="D36" s="471"/>
      <c r="E36" s="472"/>
      <c r="F36" s="472"/>
      <c r="G36" s="472"/>
      <c r="H36" s="501" t="s">
        <v>155</v>
      </c>
      <c r="I36" s="54" t="s">
        <v>791</v>
      </c>
      <c r="J36" s="45">
        <v>1</v>
      </c>
      <c r="K36" s="45" t="s">
        <v>157</v>
      </c>
      <c r="L36" s="472"/>
      <c r="M36" s="471"/>
      <c r="N36" s="471"/>
      <c r="O36" s="508"/>
      <c r="P36" s="471"/>
      <c r="Q36" s="508"/>
      <c r="R36" s="471"/>
      <c r="S36" s="510"/>
    </row>
    <row r="37" spans="1:19">
      <c r="A37" s="471"/>
      <c r="B37" s="471"/>
      <c r="C37" s="471"/>
      <c r="D37" s="471"/>
      <c r="E37" s="472"/>
      <c r="F37" s="472"/>
      <c r="G37" s="472"/>
      <c r="H37" s="454"/>
      <c r="I37" s="54" t="s">
        <v>220</v>
      </c>
      <c r="J37" s="68">
        <v>3000</v>
      </c>
      <c r="K37" s="45" t="s">
        <v>157</v>
      </c>
      <c r="L37" s="472"/>
      <c r="M37" s="471"/>
      <c r="N37" s="471"/>
      <c r="O37" s="508"/>
      <c r="P37" s="471"/>
      <c r="Q37" s="508"/>
      <c r="R37" s="471"/>
      <c r="S37" s="510"/>
    </row>
    <row r="38" spans="1:19">
      <c r="A38" s="471"/>
      <c r="B38" s="471"/>
      <c r="C38" s="471"/>
      <c r="D38" s="471"/>
      <c r="E38" s="472"/>
      <c r="F38" s="472"/>
      <c r="G38" s="472"/>
      <c r="H38" s="502" t="s">
        <v>125</v>
      </c>
      <c r="I38" s="45" t="s">
        <v>60</v>
      </c>
      <c r="J38" s="45">
        <v>1</v>
      </c>
      <c r="K38" s="45" t="s">
        <v>157</v>
      </c>
      <c r="L38" s="472"/>
      <c r="M38" s="471"/>
      <c r="N38" s="471"/>
      <c r="O38" s="508"/>
      <c r="P38" s="471"/>
      <c r="Q38" s="508"/>
      <c r="R38" s="471"/>
      <c r="S38" s="510"/>
    </row>
    <row r="39" spans="1:19" ht="30">
      <c r="A39" s="454"/>
      <c r="B39" s="454"/>
      <c r="C39" s="454"/>
      <c r="D39" s="454"/>
      <c r="E39" s="473"/>
      <c r="F39" s="473"/>
      <c r="G39" s="473"/>
      <c r="H39" s="473"/>
      <c r="I39" s="54" t="s">
        <v>66</v>
      </c>
      <c r="J39" s="45">
        <v>151</v>
      </c>
      <c r="K39" s="45" t="s">
        <v>787</v>
      </c>
      <c r="L39" s="473"/>
      <c r="M39" s="454"/>
      <c r="N39" s="454"/>
      <c r="O39" s="506"/>
      <c r="P39" s="454"/>
      <c r="Q39" s="506"/>
      <c r="R39" s="454"/>
      <c r="S39" s="510"/>
    </row>
    <row r="40" spans="1:19" ht="89.25" customHeight="1">
      <c r="A40" s="501" t="s">
        <v>553</v>
      </c>
      <c r="B40" s="501">
        <v>6</v>
      </c>
      <c r="C40" s="501">
        <v>1.3</v>
      </c>
      <c r="D40" s="501">
        <v>13</v>
      </c>
      <c r="E40" s="502" t="s">
        <v>2117</v>
      </c>
      <c r="F40" s="625" t="s">
        <v>838</v>
      </c>
      <c r="G40" s="502" t="s">
        <v>839</v>
      </c>
      <c r="H40" s="45" t="s">
        <v>840</v>
      </c>
      <c r="I40" s="45" t="s">
        <v>285</v>
      </c>
      <c r="J40" s="45">
        <v>23</v>
      </c>
      <c r="K40" s="45" t="s">
        <v>157</v>
      </c>
      <c r="L40" s="502" t="s">
        <v>841</v>
      </c>
      <c r="M40" s="501" t="s">
        <v>63</v>
      </c>
      <c r="N40" s="501" t="s">
        <v>785</v>
      </c>
      <c r="O40" s="505">
        <v>65621.58</v>
      </c>
      <c r="P40" s="501" t="s">
        <v>785</v>
      </c>
      <c r="Q40" s="505">
        <v>42532.25</v>
      </c>
      <c r="R40" s="501" t="s">
        <v>785</v>
      </c>
      <c r="S40" s="502" t="s">
        <v>842</v>
      </c>
    </row>
    <row r="41" spans="1:19" ht="89.25" customHeight="1">
      <c r="A41" s="471"/>
      <c r="B41" s="471"/>
      <c r="C41" s="471"/>
      <c r="D41" s="471"/>
      <c r="E41" s="472"/>
      <c r="F41" s="626"/>
      <c r="G41" s="472"/>
      <c r="H41" s="509" t="s">
        <v>155</v>
      </c>
      <c r="I41" s="54" t="s">
        <v>791</v>
      </c>
      <c r="J41" s="45">
        <v>1</v>
      </c>
      <c r="K41" s="45" t="s">
        <v>157</v>
      </c>
      <c r="L41" s="472"/>
      <c r="M41" s="471"/>
      <c r="N41" s="471"/>
      <c r="O41" s="508"/>
      <c r="P41" s="471"/>
      <c r="Q41" s="508"/>
      <c r="R41" s="471"/>
      <c r="S41" s="472"/>
    </row>
    <row r="42" spans="1:19" ht="89.25" customHeight="1">
      <c r="A42" s="471"/>
      <c r="B42" s="471"/>
      <c r="C42" s="471"/>
      <c r="D42" s="471"/>
      <c r="E42" s="472"/>
      <c r="F42" s="626"/>
      <c r="G42" s="472"/>
      <c r="H42" s="509"/>
      <c r="I42" s="54" t="s">
        <v>220</v>
      </c>
      <c r="J42" s="68">
        <v>2000</v>
      </c>
      <c r="K42" s="45" t="s">
        <v>157</v>
      </c>
      <c r="L42" s="472"/>
      <c r="M42" s="471"/>
      <c r="N42" s="471"/>
      <c r="O42" s="508"/>
      <c r="P42" s="471"/>
      <c r="Q42" s="508"/>
      <c r="R42" s="471"/>
      <c r="S42" s="472"/>
    </row>
    <row r="43" spans="1:19" ht="89.25" customHeight="1">
      <c r="A43" s="471"/>
      <c r="B43" s="471"/>
      <c r="C43" s="471"/>
      <c r="D43" s="471"/>
      <c r="E43" s="472"/>
      <c r="F43" s="626"/>
      <c r="G43" s="472"/>
      <c r="H43" s="510" t="s">
        <v>117</v>
      </c>
      <c r="I43" s="45" t="s">
        <v>118</v>
      </c>
      <c r="J43" s="45">
        <v>1</v>
      </c>
      <c r="K43" s="45" t="s">
        <v>157</v>
      </c>
      <c r="L43" s="472"/>
      <c r="M43" s="471"/>
      <c r="N43" s="471"/>
      <c r="O43" s="508"/>
      <c r="P43" s="471"/>
      <c r="Q43" s="508"/>
      <c r="R43" s="471"/>
      <c r="S43" s="472"/>
    </row>
    <row r="44" spans="1:19" ht="89.25" customHeight="1">
      <c r="A44" s="471"/>
      <c r="B44" s="471"/>
      <c r="C44" s="471"/>
      <c r="D44" s="471"/>
      <c r="E44" s="472"/>
      <c r="F44" s="626"/>
      <c r="G44" s="472"/>
      <c r="H44" s="510"/>
      <c r="I44" s="54" t="s">
        <v>121</v>
      </c>
      <c r="J44" s="45" t="s">
        <v>106</v>
      </c>
      <c r="K44" s="45" t="s">
        <v>787</v>
      </c>
      <c r="L44" s="472"/>
      <c r="M44" s="471"/>
      <c r="N44" s="471"/>
      <c r="O44" s="508"/>
      <c r="P44" s="471"/>
      <c r="Q44" s="508"/>
      <c r="R44" s="471"/>
      <c r="S44" s="472"/>
    </row>
    <row r="45" spans="1:19" ht="89.25" customHeight="1">
      <c r="A45" s="454"/>
      <c r="B45" s="454"/>
      <c r="C45" s="454"/>
      <c r="D45" s="454"/>
      <c r="E45" s="473"/>
      <c r="F45" s="627"/>
      <c r="G45" s="473"/>
      <c r="H45" s="167" t="s">
        <v>843</v>
      </c>
      <c r="I45" s="167" t="s">
        <v>844</v>
      </c>
      <c r="J45" s="170">
        <v>200</v>
      </c>
      <c r="K45" s="170" t="s">
        <v>157</v>
      </c>
      <c r="L45" s="473"/>
      <c r="M45" s="454"/>
      <c r="N45" s="454"/>
      <c r="O45" s="506"/>
      <c r="P45" s="454"/>
      <c r="Q45" s="506"/>
      <c r="R45" s="454"/>
      <c r="S45" s="473"/>
    </row>
    <row r="46" spans="1:19">
      <c r="A46" s="501" t="s">
        <v>565</v>
      </c>
      <c r="B46" s="502">
        <v>5</v>
      </c>
      <c r="C46" s="502">
        <v>1</v>
      </c>
      <c r="D46" s="502">
        <v>6</v>
      </c>
      <c r="E46" s="502" t="s">
        <v>2418</v>
      </c>
      <c r="F46" s="502" t="s">
        <v>2419</v>
      </c>
      <c r="G46" s="502" t="s">
        <v>2420</v>
      </c>
      <c r="H46" s="502" t="s">
        <v>117</v>
      </c>
      <c r="I46" s="167" t="s">
        <v>118</v>
      </c>
      <c r="J46" s="216">
        <v>1</v>
      </c>
      <c r="K46" s="167" t="s">
        <v>157</v>
      </c>
      <c r="L46" s="502" t="s">
        <v>2421</v>
      </c>
      <c r="M46" s="502" t="s">
        <v>785</v>
      </c>
      <c r="N46" s="443" t="s">
        <v>346</v>
      </c>
      <c r="O46" s="518" t="s">
        <v>785</v>
      </c>
      <c r="P46" s="518">
        <v>6283.74</v>
      </c>
      <c r="Q46" s="518" t="s">
        <v>785</v>
      </c>
      <c r="R46" s="518">
        <v>5612.5</v>
      </c>
      <c r="S46" s="502" t="s">
        <v>2422</v>
      </c>
    </row>
    <row r="47" spans="1:19" ht="30">
      <c r="A47" s="471"/>
      <c r="B47" s="472"/>
      <c r="C47" s="472"/>
      <c r="D47" s="472"/>
      <c r="E47" s="472"/>
      <c r="F47" s="472"/>
      <c r="G47" s="472"/>
      <c r="H47" s="473"/>
      <c r="I47" s="167" t="s">
        <v>198</v>
      </c>
      <c r="J47" s="216">
        <v>25</v>
      </c>
      <c r="K47" s="167" t="s">
        <v>787</v>
      </c>
      <c r="L47" s="472"/>
      <c r="M47" s="472"/>
      <c r="N47" s="630"/>
      <c r="O47" s="519"/>
      <c r="P47" s="519"/>
      <c r="Q47" s="519"/>
      <c r="R47" s="519"/>
      <c r="S47" s="472"/>
    </row>
    <row r="48" spans="1:19">
      <c r="A48" s="471"/>
      <c r="B48" s="472"/>
      <c r="C48" s="472"/>
      <c r="D48" s="472"/>
      <c r="E48" s="472"/>
      <c r="F48" s="472"/>
      <c r="G48" s="472"/>
      <c r="H48" s="54" t="s">
        <v>1854</v>
      </c>
      <c r="I48" s="54" t="s">
        <v>1855</v>
      </c>
      <c r="J48" s="216">
        <v>2</v>
      </c>
      <c r="K48" s="167" t="s">
        <v>157</v>
      </c>
      <c r="L48" s="472"/>
      <c r="M48" s="472"/>
      <c r="N48" s="630"/>
      <c r="O48" s="519"/>
      <c r="P48" s="519"/>
      <c r="Q48" s="519"/>
      <c r="R48" s="519"/>
      <c r="S48" s="472"/>
    </row>
    <row r="49" spans="1:19">
      <c r="A49" s="471"/>
      <c r="B49" s="472"/>
      <c r="C49" s="472"/>
      <c r="D49" s="472"/>
      <c r="E49" s="472"/>
      <c r="F49" s="472"/>
      <c r="G49" s="472"/>
      <c r="H49" s="502" t="s">
        <v>83</v>
      </c>
      <c r="I49" s="502" t="s">
        <v>2423</v>
      </c>
      <c r="J49" s="628">
        <v>1</v>
      </c>
      <c r="K49" s="502" t="s">
        <v>157</v>
      </c>
      <c r="L49" s="472"/>
      <c r="M49" s="472"/>
      <c r="N49" s="630"/>
      <c r="O49" s="519"/>
      <c r="P49" s="519"/>
      <c r="Q49" s="519"/>
      <c r="R49" s="519"/>
      <c r="S49" s="472"/>
    </row>
    <row r="50" spans="1:19" ht="93.75" customHeight="1">
      <c r="A50" s="471"/>
      <c r="B50" s="472"/>
      <c r="C50" s="472"/>
      <c r="D50" s="472"/>
      <c r="E50" s="472"/>
      <c r="F50" s="472"/>
      <c r="G50" s="472"/>
      <c r="H50" s="472"/>
      <c r="I50" s="472"/>
      <c r="J50" s="629"/>
      <c r="K50" s="472"/>
      <c r="L50" s="472"/>
      <c r="M50" s="472"/>
      <c r="N50" s="630"/>
      <c r="O50" s="519"/>
      <c r="P50" s="519"/>
      <c r="Q50" s="519"/>
      <c r="R50" s="519"/>
      <c r="S50" s="472"/>
    </row>
    <row r="51" spans="1:19">
      <c r="A51" s="471"/>
      <c r="B51" s="472"/>
      <c r="C51" s="472"/>
      <c r="D51" s="472"/>
      <c r="E51" s="472"/>
      <c r="F51" s="472"/>
      <c r="G51" s="472"/>
      <c r="H51" s="472"/>
      <c r="I51" s="472"/>
      <c r="J51" s="629"/>
      <c r="K51" s="472"/>
      <c r="L51" s="472"/>
      <c r="M51" s="472"/>
      <c r="N51" s="630"/>
      <c r="O51" s="519"/>
      <c r="P51" s="519"/>
      <c r="Q51" s="519"/>
      <c r="R51" s="519"/>
      <c r="S51" s="472"/>
    </row>
    <row r="52" spans="1:19">
      <c r="A52" s="471"/>
      <c r="B52" s="472"/>
      <c r="C52" s="472"/>
      <c r="D52" s="472"/>
      <c r="E52" s="472"/>
      <c r="F52" s="472"/>
      <c r="G52" s="472"/>
      <c r="H52" s="472"/>
      <c r="I52" s="472"/>
      <c r="J52" s="629"/>
      <c r="K52" s="472"/>
      <c r="L52" s="472"/>
      <c r="M52" s="472"/>
      <c r="N52" s="630"/>
      <c r="O52" s="519"/>
      <c r="P52" s="519"/>
      <c r="Q52" s="519"/>
      <c r="R52" s="519"/>
      <c r="S52" s="472"/>
    </row>
    <row r="53" spans="1:19">
      <c r="A53" s="471"/>
      <c r="B53" s="472"/>
      <c r="C53" s="472"/>
      <c r="D53" s="472"/>
      <c r="E53" s="472"/>
      <c r="F53" s="472"/>
      <c r="G53" s="472"/>
      <c r="H53" s="472"/>
      <c r="I53" s="472"/>
      <c r="J53" s="629"/>
      <c r="K53" s="472"/>
      <c r="L53" s="472"/>
      <c r="M53" s="472"/>
      <c r="N53" s="630"/>
      <c r="O53" s="519"/>
      <c r="P53" s="519"/>
      <c r="Q53" s="519"/>
      <c r="R53" s="519"/>
      <c r="S53" s="472"/>
    </row>
    <row r="54" spans="1:19">
      <c r="A54" s="185"/>
      <c r="B54" s="169"/>
      <c r="C54" s="169"/>
      <c r="D54" s="169"/>
      <c r="E54" s="169"/>
      <c r="F54" s="472"/>
      <c r="G54" s="472"/>
      <c r="H54" s="169"/>
      <c r="I54" s="169"/>
      <c r="J54" s="215"/>
      <c r="K54" s="169"/>
      <c r="L54" s="169"/>
      <c r="M54" s="169"/>
      <c r="N54" s="221"/>
      <c r="O54" s="213"/>
      <c r="P54" s="213"/>
      <c r="Q54" s="213"/>
      <c r="R54" s="519"/>
      <c r="S54" s="169"/>
    </row>
    <row r="55" spans="1:19" ht="65.25" customHeight="1">
      <c r="A55" s="170"/>
      <c r="B55" s="167"/>
      <c r="C55" s="167"/>
      <c r="D55" s="167"/>
      <c r="E55" s="167"/>
      <c r="F55" s="473"/>
      <c r="G55" s="473"/>
      <c r="H55" s="167"/>
      <c r="I55" s="167"/>
      <c r="J55" s="216"/>
      <c r="K55" s="167"/>
      <c r="L55" s="167"/>
      <c r="M55" s="167"/>
      <c r="N55" s="222"/>
      <c r="O55" s="214"/>
      <c r="P55" s="214"/>
      <c r="Q55" s="214"/>
      <c r="R55" s="520"/>
      <c r="S55" s="167"/>
    </row>
    <row r="56" spans="1:19" ht="75" customHeight="1">
      <c r="A56" s="501" t="s">
        <v>572</v>
      </c>
      <c r="B56" s="501">
        <v>4</v>
      </c>
      <c r="C56" s="501">
        <v>1</v>
      </c>
      <c r="D56" s="501">
        <v>6</v>
      </c>
      <c r="E56" s="502" t="s">
        <v>2424</v>
      </c>
      <c r="F56" s="502" t="s">
        <v>2425</v>
      </c>
      <c r="G56" s="502" t="s">
        <v>2426</v>
      </c>
      <c r="H56" s="502" t="s">
        <v>2427</v>
      </c>
      <c r="I56" s="54" t="s">
        <v>788</v>
      </c>
      <c r="J56" s="123">
        <v>1</v>
      </c>
      <c r="K56" s="54" t="s">
        <v>157</v>
      </c>
      <c r="L56" s="502" t="s">
        <v>2428</v>
      </c>
      <c r="M56" s="501" t="s">
        <v>785</v>
      </c>
      <c r="N56" s="501" t="s">
        <v>63</v>
      </c>
      <c r="O56" s="505" t="s">
        <v>785</v>
      </c>
      <c r="P56" s="505">
        <v>40392</v>
      </c>
      <c r="Q56" s="505" t="s">
        <v>785</v>
      </c>
      <c r="R56" s="505">
        <v>32300</v>
      </c>
      <c r="S56" s="502" t="s">
        <v>786</v>
      </c>
    </row>
    <row r="57" spans="1:19" ht="75" customHeight="1">
      <c r="A57" s="471"/>
      <c r="B57" s="471"/>
      <c r="C57" s="471"/>
      <c r="D57" s="471"/>
      <c r="E57" s="472"/>
      <c r="F57" s="472"/>
      <c r="G57" s="472"/>
      <c r="H57" s="472"/>
      <c r="I57" s="54" t="s">
        <v>789</v>
      </c>
      <c r="J57" s="216">
        <v>50</v>
      </c>
      <c r="K57" s="167" t="s">
        <v>787</v>
      </c>
      <c r="L57" s="472"/>
      <c r="M57" s="471"/>
      <c r="N57" s="471"/>
      <c r="O57" s="508"/>
      <c r="P57" s="508"/>
      <c r="Q57" s="508"/>
      <c r="R57" s="508"/>
      <c r="S57" s="472"/>
    </row>
    <row r="58" spans="1:19" ht="75" customHeight="1">
      <c r="A58" s="471"/>
      <c r="B58" s="471"/>
      <c r="C58" s="471"/>
      <c r="D58" s="471"/>
      <c r="E58" s="472"/>
      <c r="F58" s="472"/>
      <c r="G58" s="472"/>
      <c r="H58" s="472"/>
      <c r="I58" s="54" t="s">
        <v>107</v>
      </c>
      <c r="J58" s="216">
        <v>2</v>
      </c>
      <c r="K58" s="167" t="s">
        <v>157</v>
      </c>
      <c r="L58" s="472"/>
      <c r="M58" s="471"/>
      <c r="N58" s="471"/>
      <c r="O58" s="508"/>
      <c r="P58" s="508"/>
      <c r="Q58" s="508"/>
      <c r="R58" s="508"/>
      <c r="S58" s="472"/>
    </row>
    <row r="59" spans="1:19" ht="75" customHeight="1">
      <c r="A59" s="471"/>
      <c r="B59" s="471"/>
      <c r="C59" s="471"/>
      <c r="D59" s="471"/>
      <c r="E59" s="472"/>
      <c r="F59" s="472"/>
      <c r="G59" s="472"/>
      <c r="H59" s="473"/>
      <c r="I59" s="169" t="s">
        <v>108</v>
      </c>
      <c r="J59" s="216">
        <v>40</v>
      </c>
      <c r="K59" s="167" t="s">
        <v>787</v>
      </c>
      <c r="L59" s="472"/>
      <c r="M59" s="471"/>
      <c r="N59" s="471"/>
      <c r="O59" s="508"/>
      <c r="P59" s="508"/>
      <c r="Q59" s="508"/>
      <c r="R59" s="508"/>
      <c r="S59" s="472"/>
    </row>
    <row r="60" spans="1:19">
      <c r="A60" s="454"/>
      <c r="B60" s="454"/>
      <c r="C60" s="454"/>
      <c r="D60" s="454"/>
      <c r="E60" s="473"/>
      <c r="F60" s="473"/>
      <c r="G60" s="473"/>
      <c r="H60" s="54" t="s">
        <v>2090</v>
      </c>
      <c r="I60" s="54" t="s">
        <v>2429</v>
      </c>
      <c r="J60" s="68">
        <v>4</v>
      </c>
      <c r="K60" s="45" t="s">
        <v>157</v>
      </c>
      <c r="L60" s="473"/>
      <c r="M60" s="454"/>
      <c r="N60" s="454"/>
      <c r="O60" s="506"/>
      <c r="P60" s="506"/>
      <c r="Q60" s="506"/>
      <c r="R60" s="506"/>
      <c r="S60" s="473"/>
    </row>
    <row r="61" spans="1:19" ht="52.5" customHeight="1">
      <c r="A61" s="501" t="s">
        <v>577</v>
      </c>
      <c r="B61" s="501">
        <v>3</v>
      </c>
      <c r="C61" s="501">
        <v>2</v>
      </c>
      <c r="D61" s="501">
        <v>3</v>
      </c>
      <c r="E61" s="502" t="s">
        <v>2430</v>
      </c>
      <c r="F61" s="502" t="s">
        <v>2431</v>
      </c>
      <c r="G61" s="502" t="s">
        <v>2432</v>
      </c>
      <c r="H61" s="502" t="s">
        <v>794</v>
      </c>
      <c r="I61" s="502" t="s">
        <v>496</v>
      </c>
      <c r="J61" s="622">
        <v>1</v>
      </c>
      <c r="K61" s="501" t="s">
        <v>157</v>
      </c>
      <c r="L61" s="502" t="s">
        <v>2433</v>
      </c>
      <c r="M61" s="501" t="s">
        <v>785</v>
      </c>
      <c r="N61" s="501" t="s">
        <v>63</v>
      </c>
      <c r="O61" s="505" t="s">
        <v>785</v>
      </c>
      <c r="P61" s="505">
        <v>43376.85</v>
      </c>
      <c r="Q61" s="518" t="s">
        <v>785</v>
      </c>
      <c r="R61" s="505">
        <v>43376.85</v>
      </c>
      <c r="S61" s="502" t="s">
        <v>2434</v>
      </c>
    </row>
    <row r="62" spans="1:19" ht="52.5" customHeight="1">
      <c r="A62" s="471"/>
      <c r="B62" s="471"/>
      <c r="C62" s="471"/>
      <c r="D62" s="471"/>
      <c r="E62" s="472"/>
      <c r="F62" s="472"/>
      <c r="G62" s="472"/>
      <c r="H62" s="472"/>
      <c r="I62" s="473"/>
      <c r="J62" s="624"/>
      <c r="K62" s="454"/>
      <c r="L62" s="472"/>
      <c r="M62" s="471"/>
      <c r="N62" s="471"/>
      <c r="O62" s="508"/>
      <c r="P62" s="508"/>
      <c r="Q62" s="519"/>
      <c r="R62" s="508"/>
      <c r="S62" s="472"/>
    </row>
    <row r="63" spans="1:19" ht="52.5" customHeight="1">
      <c r="A63" s="471"/>
      <c r="B63" s="471"/>
      <c r="C63" s="471"/>
      <c r="D63" s="471"/>
      <c r="E63" s="472"/>
      <c r="F63" s="472"/>
      <c r="G63" s="472"/>
      <c r="H63" s="472"/>
      <c r="I63" s="501" t="s">
        <v>204</v>
      </c>
      <c r="J63" s="622">
        <v>15</v>
      </c>
      <c r="K63" s="501" t="s">
        <v>787</v>
      </c>
      <c r="L63" s="472"/>
      <c r="M63" s="471"/>
      <c r="N63" s="471"/>
      <c r="O63" s="508"/>
      <c r="P63" s="508"/>
      <c r="Q63" s="519"/>
      <c r="R63" s="508"/>
      <c r="S63" s="472"/>
    </row>
    <row r="64" spans="1:19" ht="52.5" customHeight="1">
      <c r="A64" s="454"/>
      <c r="B64" s="454"/>
      <c r="C64" s="454"/>
      <c r="D64" s="454"/>
      <c r="E64" s="473"/>
      <c r="F64" s="473"/>
      <c r="G64" s="473"/>
      <c r="H64" s="473"/>
      <c r="I64" s="454"/>
      <c r="J64" s="624"/>
      <c r="K64" s="454"/>
      <c r="L64" s="473"/>
      <c r="M64" s="454"/>
      <c r="N64" s="454"/>
      <c r="O64" s="506"/>
      <c r="P64" s="506"/>
      <c r="Q64" s="520"/>
      <c r="R64" s="506"/>
      <c r="S64" s="473"/>
    </row>
    <row r="65" spans="1:19" ht="56.25" customHeight="1">
      <c r="A65" s="501" t="s">
        <v>583</v>
      </c>
      <c r="B65" s="501">
        <v>2</v>
      </c>
      <c r="C65" s="501">
        <v>1</v>
      </c>
      <c r="D65" s="501">
        <v>13</v>
      </c>
      <c r="E65" s="502" t="s">
        <v>2435</v>
      </c>
      <c r="F65" s="502" t="s">
        <v>2436</v>
      </c>
      <c r="G65" s="502" t="s">
        <v>2437</v>
      </c>
      <c r="H65" s="501" t="s">
        <v>235</v>
      </c>
      <c r="I65" s="45" t="s">
        <v>107</v>
      </c>
      <c r="J65" s="68">
        <v>1</v>
      </c>
      <c r="K65" s="45" t="s">
        <v>157</v>
      </c>
      <c r="L65" s="502" t="s">
        <v>2438</v>
      </c>
      <c r="M65" s="501" t="s">
        <v>785</v>
      </c>
      <c r="N65" s="501" t="s">
        <v>346</v>
      </c>
      <c r="O65" s="505" t="s">
        <v>785</v>
      </c>
      <c r="P65" s="505">
        <v>22147.3</v>
      </c>
      <c r="Q65" s="505" t="s">
        <v>785</v>
      </c>
      <c r="R65" s="505">
        <v>20000</v>
      </c>
      <c r="S65" s="502" t="s">
        <v>2439</v>
      </c>
    </row>
    <row r="66" spans="1:19" ht="56.25" customHeight="1">
      <c r="A66" s="471"/>
      <c r="B66" s="471"/>
      <c r="C66" s="471"/>
      <c r="D66" s="471"/>
      <c r="E66" s="472"/>
      <c r="F66" s="472"/>
      <c r="G66" s="472"/>
      <c r="H66" s="454"/>
      <c r="I66" s="54" t="s">
        <v>108</v>
      </c>
      <c r="J66" s="68">
        <v>100</v>
      </c>
      <c r="K66" s="45" t="s">
        <v>787</v>
      </c>
      <c r="L66" s="472"/>
      <c r="M66" s="471"/>
      <c r="N66" s="471"/>
      <c r="O66" s="508"/>
      <c r="P66" s="508"/>
      <c r="Q66" s="508"/>
      <c r="R66" s="508"/>
      <c r="S66" s="472"/>
    </row>
    <row r="67" spans="1:19" ht="56.25" customHeight="1">
      <c r="A67" s="471"/>
      <c r="B67" s="471"/>
      <c r="C67" s="471"/>
      <c r="D67" s="471"/>
      <c r="E67" s="472"/>
      <c r="F67" s="472"/>
      <c r="G67" s="472"/>
      <c r="H67" s="502" t="s">
        <v>141</v>
      </c>
      <c r="I67" s="54" t="s">
        <v>223</v>
      </c>
      <c r="J67" s="68">
        <v>1</v>
      </c>
      <c r="K67" s="45" t="s">
        <v>157</v>
      </c>
      <c r="L67" s="472"/>
      <c r="M67" s="471"/>
      <c r="N67" s="471"/>
      <c r="O67" s="508"/>
      <c r="P67" s="508"/>
      <c r="Q67" s="508"/>
      <c r="R67" s="508"/>
      <c r="S67" s="472"/>
    </row>
    <row r="68" spans="1:19" ht="56.25" customHeight="1">
      <c r="A68" s="454"/>
      <c r="B68" s="454"/>
      <c r="C68" s="454"/>
      <c r="D68" s="454"/>
      <c r="E68" s="473"/>
      <c r="F68" s="473"/>
      <c r="G68" s="473"/>
      <c r="H68" s="473"/>
      <c r="I68" s="54" t="s">
        <v>802</v>
      </c>
      <c r="J68" s="68">
        <v>10</v>
      </c>
      <c r="K68" s="45" t="s">
        <v>787</v>
      </c>
      <c r="L68" s="473"/>
      <c r="M68" s="454"/>
      <c r="N68" s="454"/>
      <c r="O68" s="506"/>
      <c r="P68" s="506"/>
      <c r="Q68" s="506"/>
      <c r="R68" s="506"/>
      <c r="S68" s="473"/>
    </row>
    <row r="69" spans="1:19" ht="77.25" customHeight="1">
      <c r="A69" s="501" t="s">
        <v>588</v>
      </c>
      <c r="B69" s="501">
        <v>1</v>
      </c>
      <c r="C69" s="501">
        <v>1</v>
      </c>
      <c r="D69" s="501">
        <v>6</v>
      </c>
      <c r="E69" s="502" t="s">
        <v>2440</v>
      </c>
      <c r="F69" s="502" t="s">
        <v>2441</v>
      </c>
      <c r="G69" s="502" t="s">
        <v>2442</v>
      </c>
      <c r="H69" s="502" t="s">
        <v>2443</v>
      </c>
      <c r="I69" s="167" t="s">
        <v>791</v>
      </c>
      <c r="J69" s="301">
        <v>1</v>
      </c>
      <c r="K69" s="170" t="s">
        <v>157</v>
      </c>
      <c r="L69" s="502" t="s">
        <v>2444</v>
      </c>
      <c r="M69" s="501" t="s">
        <v>785</v>
      </c>
      <c r="N69" s="501" t="s">
        <v>63</v>
      </c>
      <c r="O69" s="505" t="s">
        <v>785</v>
      </c>
      <c r="P69" s="505">
        <v>58987.5</v>
      </c>
      <c r="Q69" s="505" t="s">
        <v>785</v>
      </c>
      <c r="R69" s="505">
        <v>51927.9</v>
      </c>
      <c r="S69" s="502" t="s">
        <v>2445</v>
      </c>
    </row>
    <row r="70" spans="1:19" ht="77.25" customHeight="1">
      <c r="A70" s="471"/>
      <c r="B70" s="471"/>
      <c r="C70" s="471"/>
      <c r="D70" s="471"/>
      <c r="E70" s="472"/>
      <c r="F70" s="472"/>
      <c r="G70" s="472"/>
      <c r="H70" s="473"/>
      <c r="I70" s="170" t="s">
        <v>220</v>
      </c>
      <c r="J70" s="301">
        <v>6000</v>
      </c>
      <c r="K70" s="170" t="s">
        <v>818</v>
      </c>
      <c r="L70" s="472"/>
      <c r="M70" s="471"/>
      <c r="N70" s="471"/>
      <c r="O70" s="508"/>
      <c r="P70" s="508"/>
      <c r="Q70" s="508"/>
      <c r="R70" s="508"/>
      <c r="S70" s="472"/>
    </row>
    <row r="71" spans="1:19" ht="77.25" customHeight="1">
      <c r="A71" s="471"/>
      <c r="B71" s="471"/>
      <c r="C71" s="471"/>
      <c r="D71" s="471"/>
      <c r="E71" s="472"/>
      <c r="F71" s="472"/>
      <c r="G71" s="472"/>
      <c r="H71" s="502" t="s">
        <v>141</v>
      </c>
      <c r="I71" s="170" t="s">
        <v>2446</v>
      </c>
      <c r="J71" s="301">
        <v>1</v>
      </c>
      <c r="K71" s="170" t="s">
        <v>157</v>
      </c>
      <c r="L71" s="472"/>
      <c r="M71" s="471"/>
      <c r="N71" s="471"/>
      <c r="O71" s="508"/>
      <c r="P71" s="508"/>
      <c r="Q71" s="508"/>
      <c r="R71" s="508"/>
      <c r="S71" s="472"/>
    </row>
    <row r="72" spans="1:19" ht="77.25" customHeight="1">
      <c r="A72" s="454"/>
      <c r="B72" s="454"/>
      <c r="C72" s="454"/>
      <c r="D72" s="454"/>
      <c r="E72" s="473"/>
      <c r="F72" s="473"/>
      <c r="G72" s="473"/>
      <c r="H72" s="473"/>
      <c r="I72" s="54" t="s">
        <v>2447</v>
      </c>
      <c r="J72" s="68" t="s">
        <v>2448</v>
      </c>
      <c r="K72" s="45" t="s">
        <v>787</v>
      </c>
      <c r="L72" s="473"/>
      <c r="M72" s="454"/>
      <c r="N72" s="454"/>
      <c r="O72" s="506"/>
      <c r="P72" s="506"/>
      <c r="Q72" s="506"/>
      <c r="R72" s="506"/>
      <c r="S72" s="473"/>
    </row>
    <row r="73" spans="1:19">
      <c r="A73" s="501" t="s">
        <v>593</v>
      </c>
      <c r="B73" s="501">
        <v>6</v>
      </c>
      <c r="C73" s="501">
        <v>1</v>
      </c>
      <c r="D73" s="501">
        <v>13</v>
      </c>
      <c r="E73" s="502" t="s">
        <v>2449</v>
      </c>
      <c r="F73" s="502" t="s">
        <v>2450</v>
      </c>
      <c r="G73" s="502" t="s">
        <v>2451</v>
      </c>
      <c r="H73" s="502" t="s">
        <v>235</v>
      </c>
      <c r="I73" s="501" t="s">
        <v>107</v>
      </c>
      <c r="J73" s="622">
        <v>2</v>
      </c>
      <c r="K73" s="501" t="s">
        <v>157</v>
      </c>
      <c r="L73" s="502" t="s">
        <v>2452</v>
      </c>
      <c r="M73" s="501" t="s">
        <v>785</v>
      </c>
      <c r="N73" s="501" t="s">
        <v>346</v>
      </c>
      <c r="O73" s="518" t="s">
        <v>785</v>
      </c>
      <c r="P73" s="505">
        <v>20670.5</v>
      </c>
      <c r="Q73" s="505" t="s">
        <v>785</v>
      </c>
      <c r="R73" s="505">
        <v>16170.5</v>
      </c>
      <c r="S73" s="502" t="s">
        <v>2453</v>
      </c>
    </row>
    <row r="74" spans="1:19">
      <c r="A74" s="471"/>
      <c r="B74" s="471"/>
      <c r="C74" s="471"/>
      <c r="D74" s="471"/>
      <c r="E74" s="472"/>
      <c r="F74" s="472"/>
      <c r="G74" s="472"/>
      <c r="H74" s="472"/>
      <c r="I74" s="454"/>
      <c r="J74" s="624"/>
      <c r="K74" s="454"/>
      <c r="L74" s="472"/>
      <c r="M74" s="471"/>
      <c r="N74" s="471"/>
      <c r="O74" s="519"/>
      <c r="P74" s="508"/>
      <c r="Q74" s="508"/>
      <c r="R74" s="508"/>
      <c r="S74" s="472"/>
    </row>
    <row r="75" spans="1:19" ht="30">
      <c r="A75" s="471"/>
      <c r="B75" s="471"/>
      <c r="C75" s="471"/>
      <c r="D75" s="471"/>
      <c r="E75" s="472"/>
      <c r="F75" s="472"/>
      <c r="G75" s="472"/>
      <c r="H75" s="473"/>
      <c r="I75" s="54" t="s">
        <v>108</v>
      </c>
      <c r="J75" s="68">
        <v>80</v>
      </c>
      <c r="K75" s="45" t="s">
        <v>787</v>
      </c>
      <c r="L75" s="472"/>
      <c r="M75" s="471"/>
      <c r="N75" s="471"/>
      <c r="O75" s="519"/>
      <c r="P75" s="508"/>
      <c r="Q75" s="508"/>
      <c r="R75" s="508"/>
      <c r="S75" s="472"/>
    </row>
    <row r="76" spans="1:19" ht="30">
      <c r="A76" s="471"/>
      <c r="B76" s="471"/>
      <c r="C76" s="471"/>
      <c r="D76" s="471"/>
      <c r="E76" s="472"/>
      <c r="F76" s="472"/>
      <c r="G76" s="472"/>
      <c r="H76" s="502" t="s">
        <v>155</v>
      </c>
      <c r="I76" s="54" t="s">
        <v>2454</v>
      </c>
      <c r="J76" s="302">
        <v>1</v>
      </c>
      <c r="K76" s="45" t="s">
        <v>157</v>
      </c>
      <c r="L76" s="472"/>
      <c r="M76" s="471"/>
      <c r="N76" s="471"/>
      <c r="O76" s="519"/>
      <c r="P76" s="508"/>
      <c r="Q76" s="508"/>
      <c r="R76" s="508"/>
      <c r="S76" s="472"/>
    </row>
    <row r="77" spans="1:19">
      <c r="A77" s="471"/>
      <c r="B77" s="471"/>
      <c r="C77" s="471"/>
      <c r="D77" s="471"/>
      <c r="E77" s="472"/>
      <c r="F77" s="472"/>
      <c r="G77" s="472"/>
      <c r="H77" s="473"/>
      <c r="I77" s="54" t="s">
        <v>220</v>
      </c>
      <c r="J77" s="302">
        <v>500</v>
      </c>
      <c r="K77" s="45" t="s">
        <v>157</v>
      </c>
      <c r="L77" s="472"/>
      <c r="M77" s="471"/>
      <c r="N77" s="471"/>
      <c r="O77" s="519"/>
      <c r="P77" s="508"/>
      <c r="Q77" s="508"/>
      <c r="R77" s="508"/>
      <c r="S77" s="472"/>
    </row>
    <row r="78" spans="1:19">
      <c r="A78" s="471"/>
      <c r="B78" s="471"/>
      <c r="C78" s="471"/>
      <c r="D78" s="471"/>
      <c r="E78" s="472"/>
      <c r="F78" s="472"/>
      <c r="G78" s="472"/>
      <c r="H78" s="502" t="s">
        <v>141</v>
      </c>
      <c r="I78" s="167" t="s">
        <v>223</v>
      </c>
      <c r="J78" s="303">
        <v>1</v>
      </c>
      <c r="K78" s="170" t="s">
        <v>157</v>
      </c>
      <c r="L78" s="472"/>
      <c r="M78" s="471"/>
      <c r="N78" s="471"/>
      <c r="O78" s="519"/>
      <c r="P78" s="508"/>
      <c r="Q78" s="508"/>
      <c r="R78" s="508"/>
      <c r="S78" s="472"/>
    </row>
    <row r="79" spans="1:19" ht="30">
      <c r="A79" s="471"/>
      <c r="B79" s="471"/>
      <c r="C79" s="471"/>
      <c r="D79" s="471"/>
      <c r="E79" s="472"/>
      <c r="F79" s="472"/>
      <c r="G79" s="472"/>
      <c r="H79" s="472"/>
      <c r="I79" s="167" t="s">
        <v>518</v>
      </c>
      <c r="J79" s="303">
        <v>20</v>
      </c>
      <c r="K79" s="170" t="s">
        <v>787</v>
      </c>
      <c r="L79" s="472"/>
      <c r="M79" s="471"/>
      <c r="N79" s="471"/>
      <c r="O79" s="519"/>
      <c r="P79" s="508"/>
      <c r="Q79" s="508"/>
      <c r="R79" s="508"/>
      <c r="S79" s="472"/>
    </row>
    <row r="80" spans="1:19">
      <c r="A80" s="471"/>
      <c r="B80" s="471"/>
      <c r="C80" s="471"/>
      <c r="D80" s="471"/>
      <c r="E80" s="472"/>
      <c r="F80" s="472"/>
      <c r="G80" s="472"/>
      <c r="H80" s="169"/>
      <c r="I80" s="168" t="s">
        <v>220</v>
      </c>
      <c r="J80" s="300">
        <v>500</v>
      </c>
      <c r="K80" s="168" t="s">
        <v>818</v>
      </c>
      <c r="L80" s="169"/>
      <c r="M80" s="185"/>
      <c r="N80" s="185"/>
      <c r="O80" s="213"/>
      <c r="P80" s="220"/>
      <c r="Q80" s="220"/>
      <c r="R80" s="508"/>
      <c r="S80" s="169"/>
    </row>
    <row r="81" spans="1:19" ht="89.25" customHeight="1">
      <c r="A81" s="471"/>
      <c r="B81" s="471"/>
      <c r="C81" s="471"/>
      <c r="D81" s="471"/>
      <c r="E81" s="472"/>
      <c r="F81" s="472"/>
      <c r="G81" s="472"/>
      <c r="H81" s="169"/>
      <c r="I81" s="170"/>
      <c r="J81" s="301"/>
      <c r="K81" s="170"/>
      <c r="L81" s="169"/>
      <c r="M81" s="185"/>
      <c r="N81" s="185"/>
      <c r="O81" s="213"/>
      <c r="P81" s="220"/>
      <c r="Q81" s="220"/>
      <c r="R81" s="508"/>
      <c r="S81" s="169"/>
    </row>
    <row r="82" spans="1:19" ht="89.25" customHeight="1">
      <c r="A82" s="471"/>
      <c r="B82" s="471"/>
      <c r="C82" s="471"/>
      <c r="D82" s="471"/>
      <c r="E82" s="472"/>
      <c r="F82" s="472"/>
      <c r="G82" s="472"/>
      <c r="H82" s="167"/>
      <c r="I82" s="170"/>
      <c r="J82" s="301"/>
      <c r="K82" s="170"/>
      <c r="L82" s="169"/>
      <c r="M82" s="185"/>
      <c r="N82" s="185"/>
      <c r="O82" s="213"/>
      <c r="P82" s="220"/>
      <c r="Q82" s="220"/>
      <c r="R82" s="508"/>
      <c r="S82" s="169"/>
    </row>
    <row r="83" spans="1:19" ht="84.75" customHeight="1">
      <c r="A83" s="471"/>
      <c r="B83" s="471"/>
      <c r="C83" s="471"/>
      <c r="D83" s="471"/>
      <c r="E83" s="472"/>
      <c r="F83" s="472"/>
      <c r="G83" s="472"/>
      <c r="H83" s="54" t="s">
        <v>141</v>
      </c>
      <c r="I83" s="54" t="s">
        <v>223</v>
      </c>
      <c r="J83" s="68">
        <v>1</v>
      </c>
      <c r="K83" s="45" t="s">
        <v>157</v>
      </c>
      <c r="L83" s="169"/>
      <c r="M83" s="185"/>
      <c r="N83" s="185"/>
      <c r="O83" s="213"/>
      <c r="P83" s="220"/>
      <c r="Q83" s="220"/>
      <c r="R83" s="508"/>
      <c r="S83" s="169"/>
    </row>
    <row r="84" spans="1:19" ht="84.75" customHeight="1">
      <c r="A84" s="471"/>
      <c r="B84" s="471"/>
      <c r="C84" s="471"/>
      <c r="D84" s="471"/>
      <c r="E84" s="472"/>
      <c r="F84" s="472"/>
      <c r="G84" s="472"/>
      <c r="H84" s="54"/>
      <c r="I84" s="166" t="s">
        <v>2447</v>
      </c>
      <c r="J84" s="300">
        <v>20</v>
      </c>
      <c r="K84" s="168" t="s">
        <v>787</v>
      </c>
      <c r="L84" s="169"/>
      <c r="M84" s="185"/>
      <c r="N84" s="185"/>
      <c r="O84" s="213"/>
      <c r="P84" s="220"/>
      <c r="Q84" s="220"/>
      <c r="R84" s="508"/>
      <c r="S84" s="169"/>
    </row>
    <row r="85" spans="1:19" ht="84.75" customHeight="1">
      <c r="A85" s="454"/>
      <c r="B85" s="454"/>
      <c r="C85" s="454"/>
      <c r="D85" s="454"/>
      <c r="E85" s="473"/>
      <c r="F85" s="473"/>
      <c r="G85" s="473"/>
      <c r="H85" s="54" t="s">
        <v>141</v>
      </c>
      <c r="I85" s="167" t="s">
        <v>518</v>
      </c>
      <c r="J85" s="301">
        <v>20</v>
      </c>
      <c r="K85" s="170" t="s">
        <v>787</v>
      </c>
      <c r="L85" s="167"/>
      <c r="M85" s="170"/>
      <c r="N85" s="170"/>
      <c r="O85" s="214"/>
      <c r="P85" s="219"/>
      <c r="Q85" s="219"/>
      <c r="R85" s="506"/>
      <c r="S85" s="167"/>
    </row>
    <row r="86" spans="1:19" ht="90.75" customHeight="1">
      <c r="A86" s="501" t="s">
        <v>599</v>
      </c>
      <c r="B86" s="501">
        <v>6</v>
      </c>
      <c r="C86" s="501">
        <v>1</v>
      </c>
      <c r="D86" s="501">
        <v>13</v>
      </c>
      <c r="E86" s="502" t="s">
        <v>2455</v>
      </c>
      <c r="F86" s="502" t="s">
        <v>2456</v>
      </c>
      <c r="G86" s="502" t="s">
        <v>2457</v>
      </c>
      <c r="H86" s="501" t="s">
        <v>235</v>
      </c>
      <c r="I86" s="45" t="s">
        <v>107</v>
      </c>
      <c r="J86" s="68">
        <v>9</v>
      </c>
      <c r="K86" s="45" t="s">
        <v>157</v>
      </c>
      <c r="L86" s="502" t="s">
        <v>2458</v>
      </c>
      <c r="M86" s="501" t="s">
        <v>785</v>
      </c>
      <c r="N86" s="501" t="s">
        <v>346</v>
      </c>
      <c r="O86" s="505" t="s">
        <v>785</v>
      </c>
      <c r="P86" s="505">
        <v>12506.4</v>
      </c>
      <c r="Q86" s="505" t="s">
        <v>785</v>
      </c>
      <c r="R86" s="505">
        <v>11070</v>
      </c>
      <c r="S86" s="501" t="s">
        <v>825</v>
      </c>
    </row>
    <row r="87" spans="1:19" ht="90.75" customHeight="1">
      <c r="A87" s="454"/>
      <c r="B87" s="454"/>
      <c r="C87" s="454"/>
      <c r="D87" s="454"/>
      <c r="E87" s="473"/>
      <c r="F87" s="473"/>
      <c r="G87" s="473"/>
      <c r="H87" s="454"/>
      <c r="I87" s="54" t="s">
        <v>108</v>
      </c>
      <c r="J87" s="68">
        <v>180</v>
      </c>
      <c r="K87" s="45" t="s">
        <v>787</v>
      </c>
      <c r="L87" s="473"/>
      <c r="M87" s="454"/>
      <c r="N87" s="454"/>
      <c r="O87" s="506"/>
      <c r="P87" s="506"/>
      <c r="Q87" s="506"/>
      <c r="R87" s="506"/>
      <c r="S87" s="454"/>
    </row>
    <row r="88" spans="1:19" ht="48" customHeight="1">
      <c r="A88" s="501">
        <v>18</v>
      </c>
      <c r="B88" s="501">
        <v>1</v>
      </c>
      <c r="C88" s="501">
        <v>1</v>
      </c>
      <c r="D88" s="501">
        <v>6</v>
      </c>
      <c r="E88" s="502" t="s">
        <v>2459</v>
      </c>
      <c r="F88" s="502" t="s">
        <v>2460</v>
      </c>
      <c r="G88" s="502" t="s">
        <v>2461</v>
      </c>
      <c r="H88" s="501" t="s">
        <v>125</v>
      </c>
      <c r="I88" s="54" t="s">
        <v>60</v>
      </c>
      <c r="J88" s="68">
        <v>1</v>
      </c>
      <c r="K88" s="45" t="s">
        <v>157</v>
      </c>
      <c r="L88" s="502" t="s">
        <v>2462</v>
      </c>
      <c r="M88" s="501" t="s">
        <v>785</v>
      </c>
      <c r="N88" s="501" t="s">
        <v>63</v>
      </c>
      <c r="O88" s="505" t="s">
        <v>785</v>
      </c>
      <c r="P88" s="505">
        <v>87300</v>
      </c>
      <c r="Q88" s="505" t="s">
        <v>785</v>
      </c>
      <c r="R88" s="505">
        <v>73800</v>
      </c>
      <c r="S88" s="502" t="s">
        <v>2463</v>
      </c>
    </row>
    <row r="89" spans="1:19" ht="48" customHeight="1">
      <c r="A89" s="471"/>
      <c r="B89" s="471"/>
      <c r="C89" s="471"/>
      <c r="D89" s="471"/>
      <c r="E89" s="472"/>
      <c r="F89" s="472"/>
      <c r="G89" s="472"/>
      <c r="H89" s="454"/>
      <c r="I89" s="54" t="s">
        <v>66</v>
      </c>
      <c r="J89" s="68">
        <v>50</v>
      </c>
      <c r="K89" s="45" t="s">
        <v>787</v>
      </c>
      <c r="L89" s="472"/>
      <c r="M89" s="471"/>
      <c r="N89" s="471"/>
      <c r="O89" s="508"/>
      <c r="P89" s="508"/>
      <c r="Q89" s="508"/>
      <c r="R89" s="508"/>
      <c r="S89" s="472"/>
    </row>
    <row r="90" spans="1:19" ht="48" customHeight="1">
      <c r="A90" s="471"/>
      <c r="B90" s="471"/>
      <c r="C90" s="471"/>
      <c r="D90" s="471"/>
      <c r="E90" s="472"/>
      <c r="F90" s="472"/>
      <c r="G90" s="472"/>
      <c r="H90" s="166" t="s">
        <v>790</v>
      </c>
      <c r="I90" s="54" t="s">
        <v>2464</v>
      </c>
      <c r="J90" s="68">
        <v>1</v>
      </c>
      <c r="K90" s="45" t="s">
        <v>157</v>
      </c>
      <c r="L90" s="472"/>
      <c r="M90" s="471"/>
      <c r="N90" s="471"/>
      <c r="O90" s="508"/>
      <c r="P90" s="508"/>
      <c r="Q90" s="508"/>
      <c r="R90" s="508"/>
      <c r="S90" s="472"/>
    </row>
    <row r="91" spans="1:19" ht="48" customHeight="1">
      <c r="A91" s="454"/>
      <c r="B91" s="454"/>
      <c r="C91" s="454"/>
      <c r="D91" s="454"/>
      <c r="E91" s="473"/>
      <c r="F91" s="473"/>
      <c r="G91" s="473"/>
      <c r="H91" s="167"/>
      <c r="I91" s="54" t="s">
        <v>220</v>
      </c>
      <c r="J91" s="68">
        <v>5000</v>
      </c>
      <c r="K91" s="45" t="s">
        <v>157</v>
      </c>
      <c r="L91" s="473"/>
      <c r="M91" s="454"/>
      <c r="N91" s="454"/>
      <c r="O91" s="506"/>
      <c r="P91" s="506"/>
      <c r="Q91" s="506"/>
      <c r="R91" s="506"/>
      <c r="S91" s="473"/>
    </row>
    <row r="92" spans="1:19">
      <c r="A92" s="501" t="s">
        <v>612</v>
      </c>
      <c r="B92" s="501">
        <v>6</v>
      </c>
      <c r="C92" s="501">
        <v>1</v>
      </c>
      <c r="D92" s="501">
        <v>6</v>
      </c>
      <c r="E92" s="502" t="s">
        <v>2465</v>
      </c>
      <c r="F92" s="502" t="s">
        <v>2466</v>
      </c>
      <c r="G92" s="502" t="s">
        <v>2467</v>
      </c>
      <c r="H92" s="502" t="s">
        <v>790</v>
      </c>
      <c r="I92" s="502" t="s">
        <v>2464</v>
      </c>
      <c r="J92" s="622">
        <v>2</v>
      </c>
      <c r="K92" s="501" t="s">
        <v>157</v>
      </c>
      <c r="L92" s="502" t="s">
        <v>2468</v>
      </c>
      <c r="M92" s="501" t="s">
        <v>785</v>
      </c>
      <c r="N92" s="501" t="s">
        <v>63</v>
      </c>
      <c r="O92" s="505" t="s">
        <v>785</v>
      </c>
      <c r="P92" s="505">
        <v>65392</v>
      </c>
      <c r="Q92" s="505" t="s">
        <v>785</v>
      </c>
      <c r="R92" s="505">
        <v>60000</v>
      </c>
      <c r="S92" s="502" t="s">
        <v>2469</v>
      </c>
    </row>
    <row r="93" spans="1:19">
      <c r="A93" s="471"/>
      <c r="B93" s="471"/>
      <c r="C93" s="471"/>
      <c r="D93" s="471"/>
      <c r="E93" s="472"/>
      <c r="F93" s="472"/>
      <c r="G93" s="472"/>
      <c r="H93" s="472"/>
      <c r="I93" s="472"/>
      <c r="J93" s="623"/>
      <c r="K93" s="471"/>
      <c r="L93" s="472"/>
      <c r="M93" s="471"/>
      <c r="N93" s="471"/>
      <c r="O93" s="508"/>
      <c r="P93" s="508"/>
      <c r="Q93" s="508"/>
      <c r="R93" s="508"/>
      <c r="S93" s="472"/>
    </row>
    <row r="94" spans="1:19">
      <c r="A94" s="471"/>
      <c r="B94" s="471"/>
      <c r="C94" s="471"/>
      <c r="D94" s="471"/>
      <c r="E94" s="472"/>
      <c r="F94" s="472"/>
      <c r="G94" s="472"/>
      <c r="H94" s="472"/>
      <c r="I94" s="472"/>
      <c r="J94" s="623"/>
      <c r="K94" s="471"/>
      <c r="L94" s="472"/>
      <c r="M94" s="471"/>
      <c r="N94" s="471"/>
      <c r="O94" s="508"/>
      <c r="P94" s="508"/>
      <c r="Q94" s="508"/>
      <c r="R94" s="508"/>
      <c r="S94" s="472"/>
    </row>
    <row r="95" spans="1:19">
      <c r="A95" s="471"/>
      <c r="B95" s="471"/>
      <c r="C95" s="471"/>
      <c r="D95" s="471"/>
      <c r="E95" s="472"/>
      <c r="F95" s="472"/>
      <c r="G95" s="472"/>
      <c r="H95" s="472"/>
      <c r="I95" s="473"/>
      <c r="J95" s="624"/>
      <c r="K95" s="454"/>
      <c r="L95" s="472"/>
      <c r="M95" s="471"/>
      <c r="N95" s="471"/>
      <c r="O95" s="508"/>
      <c r="P95" s="508"/>
      <c r="Q95" s="508"/>
      <c r="R95" s="508"/>
      <c r="S95" s="472"/>
    </row>
    <row r="96" spans="1:19">
      <c r="A96" s="471"/>
      <c r="B96" s="471"/>
      <c r="C96" s="471"/>
      <c r="D96" s="471"/>
      <c r="E96" s="472"/>
      <c r="F96" s="472"/>
      <c r="G96" s="472"/>
      <c r="H96" s="472"/>
      <c r="I96" s="502" t="s">
        <v>220</v>
      </c>
      <c r="J96" s="622">
        <v>5000</v>
      </c>
      <c r="K96" s="501" t="s">
        <v>157</v>
      </c>
      <c r="L96" s="472"/>
      <c r="M96" s="471"/>
      <c r="N96" s="471"/>
      <c r="O96" s="508"/>
      <c r="P96" s="508"/>
      <c r="Q96" s="508"/>
      <c r="R96" s="508"/>
      <c r="S96" s="472"/>
    </row>
    <row r="97" spans="1:19">
      <c r="A97" s="471"/>
      <c r="B97" s="471"/>
      <c r="C97" s="471"/>
      <c r="D97" s="471"/>
      <c r="E97" s="472"/>
      <c r="F97" s="472"/>
      <c r="G97" s="472"/>
      <c r="H97" s="472"/>
      <c r="I97" s="472"/>
      <c r="J97" s="623"/>
      <c r="K97" s="471"/>
      <c r="L97" s="472"/>
      <c r="M97" s="471"/>
      <c r="N97" s="471"/>
      <c r="O97" s="508"/>
      <c r="P97" s="508"/>
      <c r="Q97" s="508"/>
      <c r="R97" s="508"/>
      <c r="S97" s="472"/>
    </row>
    <row r="98" spans="1:19">
      <c r="A98" s="471"/>
      <c r="B98" s="471"/>
      <c r="C98" s="471"/>
      <c r="D98" s="471"/>
      <c r="E98" s="472"/>
      <c r="F98" s="472"/>
      <c r="G98" s="472"/>
      <c r="H98" s="472"/>
      <c r="I98" s="472"/>
      <c r="J98" s="623"/>
      <c r="K98" s="471"/>
      <c r="L98" s="472"/>
      <c r="M98" s="471"/>
      <c r="N98" s="471"/>
      <c r="O98" s="508"/>
      <c r="P98" s="508"/>
      <c r="Q98" s="508"/>
      <c r="R98" s="508"/>
      <c r="S98" s="472"/>
    </row>
    <row r="99" spans="1:19">
      <c r="A99" s="471"/>
      <c r="B99" s="471"/>
      <c r="C99" s="471"/>
      <c r="D99" s="471"/>
      <c r="E99" s="472"/>
      <c r="F99" s="472"/>
      <c r="G99" s="472"/>
      <c r="H99" s="472"/>
      <c r="I99" s="472"/>
      <c r="J99" s="623"/>
      <c r="K99" s="471"/>
      <c r="L99" s="472"/>
      <c r="M99" s="471"/>
      <c r="N99" s="471"/>
      <c r="O99" s="508"/>
      <c r="P99" s="508"/>
      <c r="Q99" s="508"/>
      <c r="R99" s="508"/>
      <c r="S99" s="472"/>
    </row>
    <row r="100" spans="1:19">
      <c r="A100" s="471"/>
      <c r="B100" s="471"/>
      <c r="C100" s="471"/>
      <c r="D100" s="471"/>
      <c r="E100" s="472"/>
      <c r="F100" s="472"/>
      <c r="G100" s="472"/>
      <c r="H100" s="472"/>
      <c r="I100" s="472"/>
      <c r="J100" s="623"/>
      <c r="K100" s="471"/>
      <c r="L100" s="472"/>
      <c r="M100" s="471"/>
      <c r="N100" s="471"/>
      <c r="O100" s="508"/>
      <c r="P100" s="508"/>
      <c r="Q100" s="508"/>
      <c r="R100" s="508"/>
      <c r="S100" s="472"/>
    </row>
    <row r="101" spans="1:19">
      <c r="A101" s="471"/>
      <c r="B101" s="471"/>
      <c r="C101" s="471"/>
      <c r="D101" s="471"/>
      <c r="E101" s="472"/>
      <c r="F101" s="472"/>
      <c r="G101" s="472"/>
      <c r="H101" s="472"/>
      <c r="I101" s="472"/>
      <c r="J101" s="623"/>
      <c r="K101" s="471"/>
      <c r="L101" s="472"/>
      <c r="M101" s="471"/>
      <c r="N101" s="471"/>
      <c r="O101" s="508"/>
      <c r="P101" s="508"/>
      <c r="Q101" s="508"/>
      <c r="R101" s="508"/>
      <c r="S101" s="472"/>
    </row>
    <row r="102" spans="1:19">
      <c r="A102" s="218"/>
      <c r="B102" s="471"/>
      <c r="C102" s="471"/>
      <c r="D102" s="471"/>
      <c r="E102" s="472"/>
      <c r="F102" s="472"/>
      <c r="G102" s="472"/>
      <c r="H102" s="472"/>
      <c r="I102" s="472"/>
      <c r="J102" s="623"/>
      <c r="K102" s="471"/>
      <c r="L102" s="472"/>
      <c r="M102" s="471"/>
      <c r="N102" s="471"/>
      <c r="O102" s="508"/>
      <c r="P102" s="508"/>
      <c r="Q102" s="508"/>
      <c r="R102" s="508"/>
      <c r="S102" s="472"/>
    </row>
    <row r="103" spans="1:19">
      <c r="A103" s="217"/>
      <c r="B103" s="454"/>
      <c r="C103" s="454"/>
      <c r="D103" s="454"/>
      <c r="E103" s="473"/>
      <c r="F103" s="473"/>
      <c r="G103" s="473"/>
      <c r="H103" s="473"/>
      <c r="I103" s="473"/>
      <c r="J103" s="624"/>
      <c r="K103" s="454"/>
      <c r="L103" s="473"/>
      <c r="M103" s="454"/>
      <c r="N103" s="454"/>
      <c r="O103" s="506"/>
      <c r="P103" s="506"/>
      <c r="Q103" s="506"/>
      <c r="R103" s="506"/>
      <c r="S103" s="473"/>
    </row>
    <row r="104" spans="1:19">
      <c r="A104" s="501" t="s">
        <v>619</v>
      </c>
      <c r="B104" s="501">
        <v>6</v>
      </c>
      <c r="C104" s="501">
        <v>1</v>
      </c>
      <c r="D104" s="501">
        <v>6</v>
      </c>
      <c r="E104" s="502" t="s">
        <v>2845</v>
      </c>
      <c r="F104" s="502" t="s">
        <v>2470</v>
      </c>
      <c r="G104" s="502" t="s">
        <v>2846</v>
      </c>
      <c r="H104" s="502" t="s">
        <v>235</v>
      </c>
      <c r="I104" s="54" t="s">
        <v>107</v>
      </c>
      <c r="J104" s="68">
        <v>5</v>
      </c>
      <c r="K104" s="45" t="s">
        <v>157</v>
      </c>
      <c r="L104" s="502" t="s">
        <v>2471</v>
      </c>
      <c r="M104" s="501" t="s">
        <v>785</v>
      </c>
      <c r="N104" s="501" t="s">
        <v>63</v>
      </c>
      <c r="O104" s="505" t="s">
        <v>785</v>
      </c>
      <c r="P104" s="505">
        <v>31591.46</v>
      </c>
      <c r="Q104" s="505" t="s">
        <v>785</v>
      </c>
      <c r="R104" s="505">
        <v>28484.7</v>
      </c>
      <c r="S104" s="502" t="s">
        <v>2472</v>
      </c>
    </row>
    <row r="105" spans="1:19">
      <c r="A105" s="471"/>
      <c r="B105" s="471"/>
      <c r="C105" s="471"/>
      <c r="D105" s="471"/>
      <c r="E105" s="472"/>
      <c r="F105" s="472"/>
      <c r="G105" s="472"/>
      <c r="H105" s="472"/>
      <c r="I105" s="502" t="s">
        <v>108</v>
      </c>
      <c r="J105" s="622">
        <v>125</v>
      </c>
      <c r="K105" s="501" t="s">
        <v>804</v>
      </c>
      <c r="L105" s="472"/>
      <c r="M105" s="471"/>
      <c r="N105" s="471"/>
      <c r="O105" s="508"/>
      <c r="P105" s="508"/>
      <c r="Q105" s="508"/>
      <c r="R105" s="508"/>
      <c r="S105" s="472"/>
    </row>
    <row r="106" spans="1:19">
      <c r="A106" s="471"/>
      <c r="B106" s="471"/>
      <c r="C106" s="471"/>
      <c r="D106" s="471"/>
      <c r="E106" s="472"/>
      <c r="F106" s="472"/>
      <c r="G106" s="472"/>
      <c r="H106" s="472"/>
      <c r="I106" s="472"/>
      <c r="J106" s="623"/>
      <c r="K106" s="471"/>
      <c r="L106" s="472"/>
      <c r="M106" s="471"/>
      <c r="N106" s="471"/>
      <c r="O106" s="508"/>
      <c r="P106" s="508"/>
      <c r="Q106" s="508"/>
      <c r="R106" s="508"/>
      <c r="S106" s="472"/>
    </row>
    <row r="107" spans="1:19">
      <c r="A107" s="471"/>
      <c r="B107" s="471"/>
      <c r="C107" s="471"/>
      <c r="D107" s="471"/>
      <c r="E107" s="472"/>
      <c r="F107" s="472"/>
      <c r="G107" s="472"/>
      <c r="H107" s="472"/>
      <c r="I107" s="472"/>
      <c r="J107" s="623"/>
      <c r="K107" s="471"/>
      <c r="L107" s="472"/>
      <c r="M107" s="471"/>
      <c r="N107" s="471"/>
      <c r="O107" s="508"/>
      <c r="P107" s="508"/>
      <c r="Q107" s="508"/>
      <c r="R107" s="508"/>
      <c r="S107" s="472"/>
    </row>
    <row r="108" spans="1:19">
      <c r="A108" s="471"/>
      <c r="B108" s="471"/>
      <c r="C108" s="471"/>
      <c r="D108" s="471"/>
      <c r="E108" s="472"/>
      <c r="F108" s="472"/>
      <c r="G108" s="472"/>
      <c r="H108" s="472"/>
      <c r="I108" s="472"/>
      <c r="J108" s="623"/>
      <c r="K108" s="471"/>
      <c r="L108" s="472"/>
      <c r="M108" s="471"/>
      <c r="N108" s="471"/>
      <c r="O108" s="508"/>
      <c r="P108" s="508"/>
      <c r="Q108" s="508"/>
      <c r="R108" s="508"/>
      <c r="S108" s="472"/>
    </row>
    <row r="109" spans="1:19">
      <c r="A109" s="471"/>
      <c r="B109" s="471"/>
      <c r="C109" s="471"/>
      <c r="D109" s="471"/>
      <c r="E109" s="472"/>
      <c r="F109" s="472"/>
      <c r="G109" s="472"/>
      <c r="H109" s="473"/>
      <c r="I109" s="473"/>
      <c r="J109" s="624"/>
      <c r="K109" s="454"/>
      <c r="L109" s="472"/>
      <c r="M109" s="471"/>
      <c r="N109" s="471"/>
      <c r="O109" s="508"/>
      <c r="P109" s="508"/>
      <c r="Q109" s="508"/>
      <c r="R109" s="508"/>
      <c r="S109" s="472"/>
    </row>
    <row r="110" spans="1:19" ht="45">
      <c r="A110" s="471"/>
      <c r="B110" s="471"/>
      <c r="C110" s="471"/>
      <c r="D110" s="471"/>
      <c r="E110" s="472"/>
      <c r="F110" s="472"/>
      <c r="G110" s="472"/>
      <c r="H110" s="502" t="s">
        <v>2473</v>
      </c>
      <c r="I110" s="54" t="s">
        <v>2474</v>
      </c>
      <c r="J110" s="68">
        <v>3</v>
      </c>
      <c r="K110" s="45" t="s">
        <v>157</v>
      </c>
      <c r="L110" s="472"/>
      <c r="M110" s="471"/>
      <c r="N110" s="471"/>
      <c r="O110" s="508"/>
      <c r="P110" s="508"/>
      <c r="Q110" s="508"/>
      <c r="R110" s="508"/>
      <c r="S110" s="472"/>
    </row>
    <row r="111" spans="1:19">
      <c r="A111" s="471"/>
      <c r="B111" s="471"/>
      <c r="C111" s="471"/>
      <c r="D111" s="471"/>
      <c r="E111" s="472"/>
      <c r="F111" s="472"/>
      <c r="G111" s="472"/>
      <c r="H111" s="472"/>
      <c r="I111" s="502" t="s">
        <v>220</v>
      </c>
      <c r="J111" s="622">
        <v>2500</v>
      </c>
      <c r="K111" s="501" t="s">
        <v>157</v>
      </c>
      <c r="L111" s="472"/>
      <c r="M111" s="471"/>
      <c r="N111" s="471"/>
      <c r="O111" s="508"/>
      <c r="P111" s="508"/>
      <c r="Q111" s="508"/>
      <c r="R111" s="508"/>
      <c r="S111" s="472"/>
    </row>
    <row r="112" spans="1:19">
      <c r="A112" s="471"/>
      <c r="B112" s="185"/>
      <c r="C112" s="185"/>
      <c r="D112" s="185"/>
      <c r="E112" s="169"/>
      <c r="F112" s="169"/>
      <c r="G112" s="169"/>
      <c r="H112" s="169"/>
      <c r="I112" s="472"/>
      <c r="J112" s="623"/>
      <c r="K112" s="471"/>
      <c r="L112" s="472"/>
      <c r="M112" s="471"/>
      <c r="N112" s="471"/>
      <c r="O112" s="508"/>
      <c r="P112" s="508"/>
      <c r="Q112" s="508"/>
      <c r="R112" s="508"/>
      <c r="S112" s="472"/>
    </row>
    <row r="113" spans="1:19">
      <c r="A113" s="185"/>
      <c r="B113" s="185"/>
      <c r="C113" s="185"/>
      <c r="D113" s="185"/>
      <c r="E113" s="169"/>
      <c r="F113" s="169"/>
      <c r="G113" s="169"/>
      <c r="H113" s="169"/>
      <c r="I113" s="169"/>
      <c r="J113" s="304"/>
      <c r="K113" s="185"/>
      <c r="L113" s="169"/>
      <c r="M113" s="185"/>
      <c r="N113" s="185"/>
      <c r="O113" s="220"/>
      <c r="P113" s="220"/>
      <c r="Q113" s="220"/>
      <c r="R113" s="508"/>
      <c r="S113" s="472"/>
    </row>
    <row r="114" spans="1:19">
      <c r="A114" s="185"/>
      <c r="B114" s="185"/>
      <c r="C114" s="185"/>
      <c r="D114" s="185"/>
      <c r="E114" s="169"/>
      <c r="F114" s="169"/>
      <c r="G114" s="169"/>
      <c r="H114" s="169"/>
      <c r="I114" s="169"/>
      <c r="J114" s="304"/>
      <c r="K114" s="185"/>
      <c r="L114" s="169"/>
      <c r="M114" s="185"/>
      <c r="N114" s="185"/>
      <c r="O114" s="220"/>
      <c r="P114" s="220"/>
      <c r="Q114" s="220"/>
      <c r="R114" s="508"/>
      <c r="S114" s="472"/>
    </row>
    <row r="115" spans="1:19">
      <c r="A115" s="185"/>
      <c r="B115" s="185"/>
      <c r="C115" s="185"/>
      <c r="D115" s="185"/>
      <c r="E115" s="169"/>
      <c r="F115" s="169"/>
      <c r="G115" s="167"/>
      <c r="H115" s="167"/>
      <c r="I115" s="167"/>
      <c r="J115" s="301"/>
      <c r="K115" s="170"/>
      <c r="L115" s="185"/>
      <c r="M115" s="185"/>
      <c r="N115" s="185"/>
      <c r="O115" s="220"/>
      <c r="P115" s="220"/>
      <c r="Q115" s="220"/>
      <c r="R115" s="506"/>
      <c r="S115" s="473"/>
    </row>
    <row r="116" spans="1:19" ht="75.75" customHeight="1">
      <c r="A116" s="501" t="s">
        <v>2475</v>
      </c>
      <c r="B116" s="501">
        <v>6</v>
      </c>
      <c r="C116" s="501">
        <v>1</v>
      </c>
      <c r="D116" s="501">
        <v>6</v>
      </c>
      <c r="E116" s="502" t="s">
        <v>2476</v>
      </c>
      <c r="F116" s="625" t="s">
        <v>2477</v>
      </c>
      <c r="G116" s="502" t="s">
        <v>2478</v>
      </c>
      <c r="H116" s="501" t="s">
        <v>2479</v>
      </c>
      <c r="I116" s="45" t="s">
        <v>118</v>
      </c>
      <c r="J116" s="68">
        <v>2</v>
      </c>
      <c r="K116" s="45" t="s">
        <v>157</v>
      </c>
      <c r="L116" s="502" t="s">
        <v>2480</v>
      </c>
      <c r="M116" s="501" t="s">
        <v>785</v>
      </c>
      <c r="N116" s="501" t="s">
        <v>63</v>
      </c>
      <c r="O116" s="505" t="s">
        <v>785</v>
      </c>
      <c r="P116" s="505">
        <v>30779.4</v>
      </c>
      <c r="Q116" s="505" t="s">
        <v>785</v>
      </c>
      <c r="R116" s="505">
        <v>26540</v>
      </c>
      <c r="S116" s="502" t="s">
        <v>2481</v>
      </c>
    </row>
    <row r="117" spans="1:19" ht="75.75" customHeight="1">
      <c r="A117" s="471"/>
      <c r="B117" s="471"/>
      <c r="C117" s="471"/>
      <c r="D117" s="471"/>
      <c r="E117" s="472"/>
      <c r="F117" s="626"/>
      <c r="G117" s="472"/>
      <c r="H117" s="471"/>
      <c r="I117" s="54" t="s">
        <v>121</v>
      </c>
      <c r="J117" s="68">
        <v>30</v>
      </c>
      <c r="K117" s="45" t="s">
        <v>787</v>
      </c>
      <c r="L117" s="472"/>
      <c r="M117" s="471"/>
      <c r="N117" s="471"/>
      <c r="O117" s="508"/>
      <c r="P117" s="508"/>
      <c r="Q117" s="508"/>
      <c r="R117" s="508"/>
      <c r="S117" s="472"/>
    </row>
    <row r="118" spans="1:19" ht="75.75" customHeight="1">
      <c r="A118" s="471"/>
      <c r="B118" s="471"/>
      <c r="C118" s="471"/>
      <c r="D118" s="471"/>
      <c r="E118" s="472"/>
      <c r="F118" s="626"/>
      <c r="G118" s="472"/>
      <c r="H118" s="471"/>
      <c r="I118" s="54" t="s">
        <v>107</v>
      </c>
      <c r="J118" s="68">
        <v>3</v>
      </c>
      <c r="K118" s="45" t="s">
        <v>157</v>
      </c>
      <c r="L118" s="472"/>
      <c r="M118" s="471"/>
      <c r="N118" s="471"/>
      <c r="O118" s="508"/>
      <c r="P118" s="508"/>
      <c r="Q118" s="508"/>
      <c r="R118" s="508"/>
      <c r="S118" s="472"/>
    </row>
    <row r="119" spans="1:19" ht="75.75" customHeight="1">
      <c r="A119" s="471"/>
      <c r="B119" s="471"/>
      <c r="C119" s="471"/>
      <c r="D119" s="471"/>
      <c r="E119" s="472"/>
      <c r="F119" s="626"/>
      <c r="G119" s="472"/>
      <c r="H119" s="471"/>
      <c r="I119" s="502" t="s">
        <v>108</v>
      </c>
      <c r="J119" s="622">
        <v>30</v>
      </c>
      <c r="K119" s="521" t="s">
        <v>787</v>
      </c>
      <c r="L119" s="472"/>
      <c r="M119" s="471"/>
      <c r="N119" s="471"/>
      <c r="O119" s="508"/>
      <c r="P119" s="508"/>
      <c r="Q119" s="508"/>
      <c r="R119" s="508"/>
      <c r="S119" s="472"/>
    </row>
    <row r="120" spans="1:19" ht="75.75" customHeight="1">
      <c r="A120" s="471"/>
      <c r="B120" s="471"/>
      <c r="C120" s="471"/>
      <c r="D120" s="471"/>
      <c r="E120" s="472"/>
      <c r="F120" s="626"/>
      <c r="G120" s="472"/>
      <c r="H120" s="454"/>
      <c r="I120" s="473"/>
      <c r="J120" s="624"/>
      <c r="K120" s="523"/>
      <c r="L120" s="472"/>
      <c r="M120" s="471"/>
      <c r="N120" s="471"/>
      <c r="O120" s="508"/>
      <c r="P120" s="508"/>
      <c r="Q120" s="508"/>
      <c r="R120" s="508"/>
      <c r="S120" s="472"/>
    </row>
    <row r="121" spans="1:19" ht="75.75" customHeight="1">
      <c r="A121" s="471"/>
      <c r="B121" s="471"/>
      <c r="C121" s="471"/>
      <c r="D121" s="471"/>
      <c r="E121" s="472"/>
      <c r="F121" s="626"/>
      <c r="G121" s="472"/>
      <c r="H121" s="167" t="s">
        <v>2482</v>
      </c>
      <c r="I121" s="167" t="s">
        <v>560</v>
      </c>
      <c r="J121" s="301">
        <v>1</v>
      </c>
      <c r="K121" s="170" t="s">
        <v>157</v>
      </c>
      <c r="L121" s="472"/>
      <c r="M121" s="471"/>
      <c r="N121" s="471"/>
      <c r="O121" s="508"/>
      <c r="P121" s="508"/>
      <c r="Q121" s="508"/>
      <c r="R121" s="508"/>
      <c r="S121" s="472"/>
    </row>
    <row r="122" spans="1:19" ht="65.25" customHeight="1">
      <c r="A122" s="454"/>
      <c r="B122" s="454"/>
      <c r="C122" s="454"/>
      <c r="D122" s="454"/>
      <c r="E122" s="473"/>
      <c r="F122" s="627"/>
      <c r="G122" s="473"/>
      <c r="H122" s="167" t="s">
        <v>2483</v>
      </c>
      <c r="I122" s="167" t="s">
        <v>2423</v>
      </c>
      <c r="J122" s="301">
        <v>1</v>
      </c>
      <c r="K122" s="170" t="s">
        <v>157</v>
      </c>
      <c r="L122" s="473"/>
      <c r="M122" s="454"/>
      <c r="N122" s="454"/>
      <c r="O122" s="506"/>
      <c r="P122" s="506"/>
      <c r="Q122" s="506"/>
      <c r="R122" s="506"/>
      <c r="S122" s="473"/>
    </row>
    <row r="123" spans="1:19" ht="45.75" customHeight="1">
      <c r="A123" s="501" t="s">
        <v>3473</v>
      </c>
      <c r="B123" s="501">
        <v>1</v>
      </c>
      <c r="C123" s="501">
        <v>1</v>
      </c>
      <c r="D123" s="501">
        <v>6</v>
      </c>
      <c r="E123" s="502" t="s">
        <v>3474</v>
      </c>
      <c r="F123" s="625" t="s">
        <v>3475</v>
      </c>
      <c r="G123" s="502" t="s">
        <v>3476</v>
      </c>
      <c r="H123" s="501" t="s">
        <v>117</v>
      </c>
      <c r="I123" s="501" t="s">
        <v>118</v>
      </c>
      <c r="J123" s="622">
        <v>1</v>
      </c>
      <c r="K123" s="501" t="s">
        <v>157</v>
      </c>
      <c r="L123" s="502" t="s">
        <v>3477</v>
      </c>
      <c r="M123" s="501" t="s">
        <v>785</v>
      </c>
      <c r="N123" s="501" t="s">
        <v>315</v>
      </c>
      <c r="O123" s="505" t="s">
        <v>785</v>
      </c>
      <c r="P123" s="505">
        <v>37958.050000000003</v>
      </c>
      <c r="Q123" s="505" t="s">
        <v>785</v>
      </c>
      <c r="R123" s="505">
        <v>37958.050000000003</v>
      </c>
      <c r="S123" s="502" t="s">
        <v>3478</v>
      </c>
    </row>
    <row r="124" spans="1:19" ht="45.75" customHeight="1">
      <c r="A124" s="471"/>
      <c r="B124" s="471"/>
      <c r="C124" s="471"/>
      <c r="D124" s="471"/>
      <c r="E124" s="472"/>
      <c r="F124" s="626"/>
      <c r="G124" s="472"/>
      <c r="H124" s="471"/>
      <c r="I124" s="454"/>
      <c r="J124" s="624"/>
      <c r="K124" s="454"/>
      <c r="L124" s="472"/>
      <c r="M124" s="471"/>
      <c r="N124" s="471"/>
      <c r="O124" s="508"/>
      <c r="P124" s="508"/>
      <c r="Q124" s="508"/>
      <c r="R124" s="508"/>
      <c r="S124" s="472"/>
    </row>
    <row r="125" spans="1:19" ht="45.75" customHeight="1">
      <c r="A125" s="471"/>
      <c r="B125" s="471"/>
      <c r="C125" s="471"/>
      <c r="D125" s="471"/>
      <c r="E125" s="472"/>
      <c r="F125" s="626"/>
      <c r="G125" s="472"/>
      <c r="H125" s="471"/>
      <c r="I125" s="502" t="s">
        <v>198</v>
      </c>
      <c r="J125" s="622">
        <v>350</v>
      </c>
      <c r="K125" s="501" t="s">
        <v>787</v>
      </c>
      <c r="L125" s="472"/>
      <c r="M125" s="471"/>
      <c r="N125" s="471"/>
      <c r="O125" s="508"/>
      <c r="P125" s="508"/>
      <c r="Q125" s="508"/>
      <c r="R125" s="508"/>
      <c r="S125" s="472"/>
    </row>
    <row r="126" spans="1:19" ht="45.75" customHeight="1">
      <c r="A126" s="471"/>
      <c r="B126" s="471"/>
      <c r="C126" s="471"/>
      <c r="D126" s="471"/>
      <c r="E126" s="472"/>
      <c r="F126" s="626"/>
      <c r="G126" s="472"/>
      <c r="H126" s="471"/>
      <c r="I126" s="472"/>
      <c r="J126" s="623"/>
      <c r="K126" s="471"/>
      <c r="L126" s="472"/>
      <c r="M126" s="471"/>
      <c r="N126" s="471"/>
      <c r="O126" s="508"/>
      <c r="P126" s="508"/>
      <c r="Q126" s="508"/>
      <c r="R126" s="508"/>
      <c r="S126" s="472"/>
    </row>
    <row r="127" spans="1:19" ht="45.75" customHeight="1">
      <c r="A127" s="471"/>
      <c r="B127" s="471"/>
      <c r="C127" s="471"/>
      <c r="D127" s="471"/>
      <c r="E127" s="472"/>
      <c r="F127" s="626"/>
      <c r="G127" s="472"/>
      <c r="H127" s="471"/>
      <c r="I127" s="472"/>
      <c r="J127" s="623"/>
      <c r="K127" s="471"/>
      <c r="L127" s="472"/>
      <c r="M127" s="471"/>
      <c r="N127" s="471"/>
      <c r="O127" s="508"/>
      <c r="P127" s="508"/>
      <c r="Q127" s="508"/>
      <c r="R127" s="508"/>
      <c r="S127" s="472"/>
    </row>
    <row r="128" spans="1:19" ht="45.75" customHeight="1">
      <c r="A128" s="471"/>
      <c r="B128" s="471"/>
      <c r="C128" s="471"/>
      <c r="D128" s="471"/>
      <c r="E128" s="472"/>
      <c r="F128" s="626"/>
      <c r="G128" s="472"/>
      <c r="H128" s="471"/>
      <c r="I128" s="472"/>
      <c r="J128" s="623"/>
      <c r="K128" s="471"/>
      <c r="L128" s="472"/>
      <c r="M128" s="471"/>
      <c r="N128" s="471"/>
      <c r="O128" s="508"/>
      <c r="P128" s="508"/>
      <c r="Q128" s="508"/>
      <c r="R128" s="508"/>
      <c r="S128" s="472"/>
    </row>
    <row r="129" spans="1:19" ht="45.75" customHeight="1">
      <c r="A129" s="454"/>
      <c r="B129" s="454"/>
      <c r="C129" s="454"/>
      <c r="D129" s="454"/>
      <c r="E129" s="473"/>
      <c r="F129" s="627"/>
      <c r="G129" s="473"/>
      <c r="H129" s="454"/>
      <c r="I129" s="473"/>
      <c r="J129" s="624"/>
      <c r="K129" s="454"/>
      <c r="L129" s="473"/>
      <c r="M129" s="454"/>
      <c r="N129" s="454"/>
      <c r="O129" s="506"/>
      <c r="P129" s="506"/>
      <c r="Q129" s="506"/>
      <c r="R129" s="506"/>
      <c r="S129" s="473"/>
    </row>
    <row r="130" spans="1:19" ht="54.75" customHeight="1">
      <c r="A130" s="501" t="s">
        <v>3479</v>
      </c>
      <c r="B130" s="501">
        <v>6</v>
      </c>
      <c r="C130" s="501">
        <v>1.3</v>
      </c>
      <c r="D130" s="501">
        <v>13</v>
      </c>
      <c r="E130" s="502" t="s">
        <v>3480</v>
      </c>
      <c r="F130" s="625" t="s">
        <v>3481</v>
      </c>
      <c r="G130" s="502" t="s">
        <v>3482</v>
      </c>
      <c r="H130" s="502" t="s">
        <v>2482</v>
      </c>
      <c r="I130" s="502" t="s">
        <v>3506</v>
      </c>
      <c r="J130" s="622">
        <v>1</v>
      </c>
      <c r="K130" s="501" t="s">
        <v>157</v>
      </c>
      <c r="L130" s="502" t="s">
        <v>3483</v>
      </c>
      <c r="M130" s="501" t="s">
        <v>785</v>
      </c>
      <c r="N130" s="501" t="s">
        <v>63</v>
      </c>
      <c r="O130" s="505" t="s">
        <v>785</v>
      </c>
      <c r="P130" s="505">
        <v>42759.5</v>
      </c>
      <c r="Q130" s="505" t="s">
        <v>785</v>
      </c>
      <c r="R130" s="505">
        <v>42759.5</v>
      </c>
      <c r="S130" s="502" t="s">
        <v>842</v>
      </c>
    </row>
    <row r="131" spans="1:19" ht="54.75" customHeight="1">
      <c r="A131" s="471"/>
      <c r="B131" s="471"/>
      <c r="C131" s="471"/>
      <c r="D131" s="471"/>
      <c r="E131" s="472"/>
      <c r="F131" s="626"/>
      <c r="G131" s="472"/>
      <c r="H131" s="472"/>
      <c r="I131" s="472"/>
      <c r="J131" s="623"/>
      <c r="K131" s="471"/>
      <c r="L131" s="472"/>
      <c r="M131" s="471"/>
      <c r="N131" s="471"/>
      <c r="O131" s="508"/>
      <c r="P131" s="508"/>
      <c r="Q131" s="508"/>
      <c r="R131" s="508"/>
      <c r="S131" s="472"/>
    </row>
    <row r="132" spans="1:19" ht="54.75" customHeight="1">
      <c r="A132" s="471"/>
      <c r="B132" s="471"/>
      <c r="C132" s="471"/>
      <c r="D132" s="471"/>
      <c r="E132" s="472"/>
      <c r="F132" s="626"/>
      <c r="G132" s="472"/>
      <c r="H132" s="472"/>
      <c r="I132" s="472"/>
      <c r="J132" s="623"/>
      <c r="K132" s="471"/>
      <c r="L132" s="472"/>
      <c r="M132" s="471"/>
      <c r="N132" s="471"/>
      <c r="O132" s="508"/>
      <c r="P132" s="508"/>
      <c r="Q132" s="508"/>
      <c r="R132" s="508"/>
      <c r="S132" s="472"/>
    </row>
    <row r="133" spans="1:19" ht="54.75" customHeight="1">
      <c r="A133" s="471"/>
      <c r="B133" s="471"/>
      <c r="C133" s="471"/>
      <c r="D133" s="471"/>
      <c r="E133" s="472"/>
      <c r="F133" s="626"/>
      <c r="G133" s="472"/>
      <c r="H133" s="472"/>
      <c r="I133" s="472"/>
      <c r="J133" s="623"/>
      <c r="K133" s="471"/>
      <c r="L133" s="472"/>
      <c r="M133" s="471"/>
      <c r="N133" s="471"/>
      <c r="O133" s="508"/>
      <c r="P133" s="508"/>
      <c r="Q133" s="508"/>
      <c r="R133" s="508"/>
      <c r="S133" s="472"/>
    </row>
    <row r="134" spans="1:19" ht="54.75" customHeight="1">
      <c r="A134" s="471"/>
      <c r="B134" s="471"/>
      <c r="C134" s="471"/>
      <c r="D134" s="471"/>
      <c r="E134" s="472"/>
      <c r="F134" s="626"/>
      <c r="G134" s="472"/>
      <c r="H134" s="472"/>
      <c r="I134" s="472"/>
      <c r="J134" s="623"/>
      <c r="K134" s="471"/>
      <c r="L134" s="472"/>
      <c r="M134" s="471"/>
      <c r="N134" s="471"/>
      <c r="O134" s="508"/>
      <c r="P134" s="508"/>
      <c r="Q134" s="508"/>
      <c r="R134" s="508"/>
      <c r="S134" s="472"/>
    </row>
    <row r="135" spans="1:19" ht="54.75" customHeight="1">
      <c r="A135" s="471"/>
      <c r="B135" s="471"/>
      <c r="C135" s="471"/>
      <c r="D135" s="471"/>
      <c r="E135" s="472"/>
      <c r="F135" s="626"/>
      <c r="G135" s="472"/>
      <c r="H135" s="472"/>
      <c r="I135" s="472"/>
      <c r="J135" s="623"/>
      <c r="K135" s="471"/>
      <c r="L135" s="472"/>
      <c r="M135" s="471"/>
      <c r="N135" s="471"/>
      <c r="O135" s="508"/>
      <c r="P135" s="508"/>
      <c r="Q135" s="508"/>
      <c r="R135" s="508"/>
      <c r="S135" s="472"/>
    </row>
    <row r="136" spans="1:19" ht="54.75" customHeight="1">
      <c r="A136" s="471"/>
      <c r="B136" s="471"/>
      <c r="C136" s="471"/>
      <c r="D136" s="471"/>
      <c r="E136" s="472"/>
      <c r="F136" s="626"/>
      <c r="G136" s="472"/>
      <c r="H136" s="473"/>
      <c r="I136" s="472"/>
      <c r="J136" s="623"/>
      <c r="K136" s="471"/>
      <c r="L136" s="472"/>
      <c r="M136" s="471"/>
      <c r="N136" s="471"/>
      <c r="O136" s="508"/>
      <c r="P136" s="508"/>
      <c r="Q136" s="508"/>
      <c r="R136" s="508"/>
      <c r="S136" s="472"/>
    </row>
    <row r="137" spans="1:19" ht="54.75" customHeight="1">
      <c r="A137" s="471"/>
      <c r="B137" s="471"/>
      <c r="C137" s="471"/>
      <c r="D137" s="471"/>
      <c r="E137" s="472"/>
      <c r="F137" s="626"/>
      <c r="G137" s="472"/>
      <c r="H137" s="229" t="s">
        <v>3484</v>
      </c>
      <c r="I137" s="472"/>
      <c r="J137" s="623"/>
      <c r="K137" s="471"/>
      <c r="L137" s="472"/>
      <c r="M137" s="471"/>
      <c r="N137" s="471"/>
      <c r="O137" s="508"/>
      <c r="P137" s="508"/>
      <c r="Q137" s="508"/>
      <c r="R137" s="508"/>
      <c r="S137" s="472"/>
    </row>
    <row r="138" spans="1:19" ht="54.75" customHeight="1">
      <c r="A138" s="471"/>
      <c r="B138" s="471"/>
      <c r="C138" s="471"/>
      <c r="D138" s="471"/>
      <c r="E138" s="472"/>
      <c r="F138" s="626"/>
      <c r="G138" s="472"/>
      <c r="H138" s="218"/>
      <c r="I138" s="472"/>
      <c r="J138" s="623"/>
      <c r="K138" s="471"/>
      <c r="L138" s="472"/>
      <c r="M138" s="471"/>
      <c r="N138" s="471"/>
      <c r="O138" s="508"/>
      <c r="P138" s="508"/>
      <c r="Q138" s="508"/>
      <c r="R138" s="508"/>
      <c r="S138" s="472"/>
    </row>
    <row r="139" spans="1:19" ht="54.75" customHeight="1">
      <c r="A139" s="471"/>
      <c r="B139" s="471"/>
      <c r="C139" s="471"/>
      <c r="D139" s="471"/>
      <c r="E139" s="472"/>
      <c r="F139" s="626"/>
      <c r="G139" s="472"/>
      <c r="H139" s="218"/>
      <c r="I139" s="472"/>
      <c r="J139" s="623"/>
      <c r="K139" s="471"/>
      <c r="L139" s="472"/>
      <c r="M139" s="471"/>
      <c r="N139" s="471"/>
      <c r="O139" s="508"/>
      <c r="P139" s="508"/>
      <c r="Q139" s="508"/>
      <c r="R139" s="508"/>
      <c r="S139" s="472"/>
    </row>
    <row r="140" spans="1:19" ht="54.75" customHeight="1">
      <c r="A140" s="454"/>
      <c r="B140" s="454"/>
      <c r="C140" s="454"/>
      <c r="D140" s="454"/>
      <c r="E140" s="473"/>
      <c r="F140" s="627"/>
      <c r="G140" s="473"/>
      <c r="H140" s="45" t="s">
        <v>3507</v>
      </c>
      <c r="I140" s="54" t="s">
        <v>2429</v>
      </c>
      <c r="J140" s="68">
        <v>1</v>
      </c>
      <c r="K140" s="45" t="s">
        <v>157</v>
      </c>
      <c r="L140" s="473"/>
      <c r="M140" s="454"/>
      <c r="N140" s="454"/>
      <c r="O140" s="506"/>
      <c r="P140" s="506"/>
      <c r="Q140" s="506"/>
      <c r="R140" s="506"/>
      <c r="S140" s="473"/>
    </row>
    <row r="141" spans="1:19">
      <c r="A141" s="53"/>
      <c r="B141" s="53"/>
      <c r="C141" s="53"/>
      <c r="D141" s="53"/>
      <c r="E141" s="53"/>
      <c r="F141" s="53"/>
      <c r="G141" s="53"/>
      <c r="H141" s="53"/>
      <c r="I141" s="53"/>
      <c r="J141" s="53"/>
      <c r="K141" s="53"/>
      <c r="L141" s="53"/>
      <c r="M141" s="53"/>
      <c r="N141" s="53"/>
      <c r="O141" s="53"/>
      <c r="P141" s="53"/>
      <c r="Q141" s="53"/>
      <c r="R141" s="53"/>
      <c r="S141" s="53"/>
    </row>
    <row r="142" spans="1:19">
      <c r="O142" s="383"/>
      <c r="P142" s="632" t="s">
        <v>419</v>
      </c>
      <c r="Q142" s="633"/>
      <c r="R142" s="634"/>
    </row>
    <row r="143" spans="1:19">
      <c r="O143" s="384"/>
      <c r="P143" s="607" t="s">
        <v>123</v>
      </c>
      <c r="Q143" s="632" t="s">
        <v>1</v>
      </c>
      <c r="R143" s="634"/>
    </row>
    <row r="144" spans="1:19">
      <c r="O144" s="385"/>
      <c r="P144" s="608"/>
      <c r="Q144" s="23">
        <v>2022</v>
      </c>
      <c r="R144" s="23">
        <v>2023</v>
      </c>
    </row>
    <row r="145" spans="15:18">
      <c r="O145" s="162" t="s">
        <v>3462</v>
      </c>
      <c r="P145" s="4">
        <v>23</v>
      </c>
      <c r="Q145" s="25">
        <f>Q40+Q34+Q32+Q30+Q26+Q24+Q20+Q16+Q12+Q6</f>
        <v>349863.99</v>
      </c>
      <c r="R145" s="163">
        <f>R116+R104+R92+R88+R86+R69+R65+R61+R56+R46+R73+R123+R130</f>
        <v>449999.99999999994</v>
      </c>
    </row>
    <row r="146" spans="15:18" ht="257.25" customHeight="1">
      <c r="Q146" s="6"/>
    </row>
    <row r="147" spans="15:18">
      <c r="Q147" s="6"/>
    </row>
  </sheetData>
  <mergeCells count="439">
    <mergeCell ref="A12:A15"/>
    <mergeCell ref="B12:B15"/>
    <mergeCell ref="C12:C15"/>
    <mergeCell ref="D12:D15"/>
    <mergeCell ref="E12:E15"/>
    <mergeCell ref="F12:F15"/>
    <mergeCell ref="G12:G15"/>
    <mergeCell ref="L12:L15"/>
    <mergeCell ref="M12:M15"/>
    <mergeCell ref="N12:N15"/>
    <mergeCell ref="O12:O15"/>
    <mergeCell ref="P12:P15"/>
    <mergeCell ref="Q12:Q15"/>
    <mergeCell ref="R12:R15"/>
    <mergeCell ref="S12:S15"/>
    <mergeCell ref="H12:H15"/>
    <mergeCell ref="I13:I15"/>
    <mergeCell ref="J13:J15"/>
    <mergeCell ref="K13:K15"/>
    <mergeCell ref="S88:S91"/>
    <mergeCell ref="A88:A91"/>
    <mergeCell ref="B88:B91"/>
    <mergeCell ref="C88:C91"/>
    <mergeCell ref="D88:D91"/>
    <mergeCell ref="E88:E91"/>
    <mergeCell ref="F88:F91"/>
    <mergeCell ref="G88:G91"/>
    <mergeCell ref="H88:H89"/>
    <mergeCell ref="L88:L91"/>
    <mergeCell ref="Q16:Q19"/>
    <mergeCell ref="R16:R19"/>
    <mergeCell ref="H18:H19"/>
    <mergeCell ref="M88:M91"/>
    <mergeCell ref="N88:N91"/>
    <mergeCell ref="O88:O91"/>
    <mergeCell ref="P88:P91"/>
    <mergeCell ref="Q88:Q91"/>
    <mergeCell ref="R88:R91"/>
    <mergeCell ref="O16:O19"/>
    <mergeCell ref="P16:P19"/>
    <mergeCell ref="N20:N23"/>
    <mergeCell ref="H32:H33"/>
    <mergeCell ref="L32:L33"/>
    <mergeCell ref="M32:M33"/>
    <mergeCell ref="N32:N33"/>
    <mergeCell ref="R32:R33"/>
    <mergeCell ref="N26:N29"/>
    <mergeCell ref="O26:O29"/>
    <mergeCell ref="P26:P29"/>
    <mergeCell ref="Q26:Q29"/>
    <mergeCell ref="Q34:Q39"/>
    <mergeCell ref="R34:R39"/>
    <mergeCell ref="M56:M60"/>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20:A23"/>
    <mergeCell ref="B20:B23"/>
    <mergeCell ref="C20:C23"/>
    <mergeCell ref="D20:D23"/>
    <mergeCell ref="E20:E23"/>
    <mergeCell ref="H16:H17"/>
    <mergeCell ref="L16:L19"/>
    <mergeCell ref="M16:M19"/>
    <mergeCell ref="N16:N19"/>
    <mergeCell ref="A16:A19"/>
    <mergeCell ref="G16:G19"/>
    <mergeCell ref="B16:B19"/>
    <mergeCell ref="C16:C19"/>
    <mergeCell ref="D16:D19"/>
    <mergeCell ref="E16:E19"/>
    <mergeCell ref="F16:F19"/>
    <mergeCell ref="B26:B29"/>
    <mergeCell ref="C26:C29"/>
    <mergeCell ref="D26:D29"/>
    <mergeCell ref="E26:E29"/>
    <mergeCell ref="F20:F23"/>
    <mergeCell ref="G20:G23"/>
    <mergeCell ref="H20:H21"/>
    <mergeCell ref="L20:L23"/>
    <mergeCell ref="M20:M23"/>
    <mergeCell ref="M26:M29"/>
    <mergeCell ref="S26:S29"/>
    <mergeCell ref="H28:H29"/>
    <mergeCell ref="A24:A25"/>
    <mergeCell ref="B24:B25"/>
    <mergeCell ref="C24:C25"/>
    <mergeCell ref="D24:D25"/>
    <mergeCell ref="E24:E25"/>
    <mergeCell ref="F24:F25"/>
    <mergeCell ref="G24:G25"/>
    <mergeCell ref="H24:H25"/>
    <mergeCell ref="L24:L25"/>
    <mergeCell ref="S24:S25"/>
    <mergeCell ref="M24:M25"/>
    <mergeCell ref="N24:N25"/>
    <mergeCell ref="O24:O25"/>
    <mergeCell ref="P24:P25"/>
    <mergeCell ref="Q24:Q25"/>
    <mergeCell ref="R24:R25"/>
    <mergeCell ref="A26:A29"/>
    <mergeCell ref="F26:F29"/>
    <mergeCell ref="G26:G29"/>
    <mergeCell ref="H26:H27"/>
    <mergeCell ref="R26:R29"/>
    <mergeCell ref="L26:L29"/>
    <mergeCell ref="A30:A31"/>
    <mergeCell ref="B30:B31"/>
    <mergeCell ref="C30:C31"/>
    <mergeCell ref="D30:D31"/>
    <mergeCell ref="E30:E31"/>
    <mergeCell ref="F30:F31"/>
    <mergeCell ref="S30:S31"/>
    <mergeCell ref="O32:O33"/>
    <mergeCell ref="P32:P33"/>
    <mergeCell ref="Q32:Q33"/>
    <mergeCell ref="P30:P31"/>
    <mergeCell ref="Q30:Q31"/>
    <mergeCell ref="R30:R31"/>
    <mergeCell ref="G30:G31"/>
    <mergeCell ref="H30:H31"/>
    <mergeCell ref="L30:L31"/>
    <mergeCell ref="A32:A33"/>
    <mergeCell ref="B32:B33"/>
    <mergeCell ref="C32:C33"/>
    <mergeCell ref="D32:D33"/>
    <mergeCell ref="E32:E33"/>
    <mergeCell ref="F32:F33"/>
    <mergeCell ref="G32:G33"/>
    <mergeCell ref="A40:A45"/>
    <mergeCell ref="B40:B45"/>
    <mergeCell ref="C40:C45"/>
    <mergeCell ref="D40:D45"/>
    <mergeCell ref="E40:E45"/>
    <mergeCell ref="F40:F45"/>
    <mergeCell ref="G40:G45"/>
    <mergeCell ref="L40:L45"/>
    <mergeCell ref="M40:M45"/>
    <mergeCell ref="H41:H42"/>
    <mergeCell ref="H43:H44"/>
    <mergeCell ref="O142:O144"/>
    <mergeCell ref="P142:R142"/>
    <mergeCell ref="P143:P144"/>
    <mergeCell ref="Q143:R143"/>
    <mergeCell ref="N40:N45"/>
    <mergeCell ref="O40:O45"/>
    <mergeCell ref="P40:P45"/>
    <mergeCell ref="Q40:Q45"/>
    <mergeCell ref="R40:R45"/>
    <mergeCell ref="R61:R64"/>
    <mergeCell ref="Q73:Q79"/>
    <mergeCell ref="O46:O53"/>
    <mergeCell ref="P46:P53"/>
    <mergeCell ref="Q46:Q53"/>
    <mergeCell ref="R104:R115"/>
    <mergeCell ref="N56:N60"/>
    <mergeCell ref="O56:O60"/>
    <mergeCell ref="P56:P60"/>
    <mergeCell ref="Q56:Q60"/>
    <mergeCell ref="R56:R60"/>
    <mergeCell ref="Q92:Q103"/>
    <mergeCell ref="R92:R103"/>
    <mergeCell ref="A6:A11"/>
    <mergeCell ref="B6:B11"/>
    <mergeCell ref="C6:C11"/>
    <mergeCell ref="D6:D11"/>
    <mergeCell ref="E6:E11"/>
    <mergeCell ref="F6:F11"/>
    <mergeCell ref="G6:G11"/>
    <mergeCell ref="H6:H9"/>
    <mergeCell ref="L6:L11"/>
    <mergeCell ref="S40:S45"/>
    <mergeCell ref="M6:M11"/>
    <mergeCell ref="N6:N11"/>
    <mergeCell ref="O6:O11"/>
    <mergeCell ref="P6:P11"/>
    <mergeCell ref="Q6:Q11"/>
    <mergeCell ref="R6:R11"/>
    <mergeCell ref="S6:S11"/>
    <mergeCell ref="H10:H11"/>
    <mergeCell ref="M34:M39"/>
    <mergeCell ref="N34:N39"/>
    <mergeCell ref="O34:O39"/>
    <mergeCell ref="P34:P39"/>
    <mergeCell ref="M30:M31"/>
    <mergeCell ref="N30:N31"/>
    <mergeCell ref="O30:O31"/>
    <mergeCell ref="P20:P23"/>
    <mergeCell ref="Q20:Q23"/>
    <mergeCell ref="R20:R23"/>
    <mergeCell ref="S20:S23"/>
    <mergeCell ref="H22:H23"/>
    <mergeCell ref="O20:O23"/>
    <mergeCell ref="S16:S19"/>
    <mergeCell ref="S32:S33"/>
    <mergeCell ref="S34:S39"/>
    <mergeCell ref="H36:H37"/>
    <mergeCell ref="H38:H39"/>
    <mergeCell ref="A34:A39"/>
    <mergeCell ref="B34:B39"/>
    <mergeCell ref="C34:C39"/>
    <mergeCell ref="D34:D39"/>
    <mergeCell ref="E34:E39"/>
    <mergeCell ref="F34:F39"/>
    <mergeCell ref="G34:G39"/>
    <mergeCell ref="H34:H35"/>
    <mergeCell ref="L34:L39"/>
    <mergeCell ref="A46:A53"/>
    <mergeCell ref="B46:B53"/>
    <mergeCell ref="C46:C53"/>
    <mergeCell ref="D46:D53"/>
    <mergeCell ref="E46:E53"/>
    <mergeCell ref="H46:H47"/>
    <mergeCell ref="L46:L53"/>
    <mergeCell ref="M46:M53"/>
    <mergeCell ref="N46:N53"/>
    <mergeCell ref="F46:F55"/>
    <mergeCell ref="G46:G55"/>
    <mergeCell ref="C56:C60"/>
    <mergeCell ref="D56:D60"/>
    <mergeCell ref="E56:E60"/>
    <mergeCell ref="F56:F60"/>
    <mergeCell ref="G56:G60"/>
    <mergeCell ref="H56:H59"/>
    <mergeCell ref="L56:L60"/>
    <mergeCell ref="S46:S53"/>
    <mergeCell ref="H49:H53"/>
    <mergeCell ref="I49:I53"/>
    <mergeCell ref="J49:J53"/>
    <mergeCell ref="K49:K53"/>
    <mergeCell ref="R46:R55"/>
    <mergeCell ref="S56:S60"/>
    <mergeCell ref="A61:A64"/>
    <mergeCell ref="B61:B64"/>
    <mergeCell ref="C61:C64"/>
    <mergeCell ref="D61:D64"/>
    <mergeCell ref="E61:E64"/>
    <mergeCell ref="F61:F64"/>
    <mergeCell ref="G61:G64"/>
    <mergeCell ref="H61:H64"/>
    <mergeCell ref="I61:I62"/>
    <mergeCell ref="J61:J62"/>
    <mergeCell ref="K61:K62"/>
    <mergeCell ref="L61:L64"/>
    <mergeCell ref="M61:M64"/>
    <mergeCell ref="N61:N64"/>
    <mergeCell ref="O61:O64"/>
    <mergeCell ref="P61:P64"/>
    <mergeCell ref="Q61:Q64"/>
    <mergeCell ref="S61:S64"/>
    <mergeCell ref="I63:I64"/>
    <mergeCell ref="J63:J64"/>
    <mergeCell ref="K63:K64"/>
    <mergeCell ref="A56:A60"/>
    <mergeCell ref="B56:B60"/>
    <mergeCell ref="A65:A68"/>
    <mergeCell ref="B65:B68"/>
    <mergeCell ref="C65:C68"/>
    <mergeCell ref="D65:D68"/>
    <mergeCell ref="E65:E68"/>
    <mergeCell ref="F65:F68"/>
    <mergeCell ref="G65:G68"/>
    <mergeCell ref="H65:H66"/>
    <mergeCell ref="L65:L68"/>
    <mergeCell ref="M65:M68"/>
    <mergeCell ref="N65:N68"/>
    <mergeCell ref="O65:O68"/>
    <mergeCell ref="P65:P68"/>
    <mergeCell ref="Q65:Q68"/>
    <mergeCell ref="R65:R68"/>
    <mergeCell ref="S65:S68"/>
    <mergeCell ref="H67:H68"/>
    <mergeCell ref="A69:A72"/>
    <mergeCell ref="B69:B72"/>
    <mergeCell ref="C69:C72"/>
    <mergeCell ref="D69:D72"/>
    <mergeCell ref="E69:E72"/>
    <mergeCell ref="F69:F72"/>
    <mergeCell ref="G69:G72"/>
    <mergeCell ref="H69:H70"/>
    <mergeCell ref="L69:L72"/>
    <mergeCell ref="M69:M72"/>
    <mergeCell ref="N69:N72"/>
    <mergeCell ref="O69:O72"/>
    <mergeCell ref="P69:P72"/>
    <mergeCell ref="Q69:Q72"/>
    <mergeCell ref="R69:R72"/>
    <mergeCell ref="S69:S72"/>
    <mergeCell ref="H71:H72"/>
    <mergeCell ref="A73:A85"/>
    <mergeCell ref="B73:B85"/>
    <mergeCell ref="C73:C85"/>
    <mergeCell ref="D73:D85"/>
    <mergeCell ref="E73:E85"/>
    <mergeCell ref="F73:F85"/>
    <mergeCell ref="G73:G85"/>
    <mergeCell ref="H73:H75"/>
    <mergeCell ref="H76:H77"/>
    <mergeCell ref="H78:H79"/>
    <mergeCell ref="I73:I74"/>
    <mergeCell ref="J73:J74"/>
    <mergeCell ref="K73:K74"/>
    <mergeCell ref="L73:L79"/>
    <mergeCell ref="M73:M79"/>
    <mergeCell ref="N73:N79"/>
    <mergeCell ref="O73:O79"/>
    <mergeCell ref="P73:P79"/>
    <mergeCell ref="S73:S79"/>
    <mergeCell ref="A86:A87"/>
    <mergeCell ref="B86:B87"/>
    <mergeCell ref="C86:C87"/>
    <mergeCell ref="D86:D87"/>
    <mergeCell ref="E86:E87"/>
    <mergeCell ref="F86:F87"/>
    <mergeCell ref="G86:G87"/>
    <mergeCell ref="H86:H87"/>
    <mergeCell ref="L86:L87"/>
    <mergeCell ref="M86:M87"/>
    <mergeCell ref="N86:N87"/>
    <mergeCell ref="O86:O87"/>
    <mergeCell ref="P86:P87"/>
    <mergeCell ref="Q86:Q87"/>
    <mergeCell ref="R86:R87"/>
    <mergeCell ref="S86:S87"/>
    <mergeCell ref="R73:R85"/>
    <mergeCell ref="A92:A101"/>
    <mergeCell ref="B92:B103"/>
    <mergeCell ref="C92:C103"/>
    <mergeCell ref="D92:D103"/>
    <mergeCell ref="E92:E103"/>
    <mergeCell ref="F92:F103"/>
    <mergeCell ref="G92:G103"/>
    <mergeCell ref="H92:H103"/>
    <mergeCell ref="I92:I95"/>
    <mergeCell ref="J92:J95"/>
    <mergeCell ref="K92:K95"/>
    <mergeCell ref="L92:L103"/>
    <mergeCell ref="M92:M103"/>
    <mergeCell ref="N92:N103"/>
    <mergeCell ref="O92:O103"/>
    <mergeCell ref="P92:P103"/>
    <mergeCell ref="S92:S103"/>
    <mergeCell ref="I96:I103"/>
    <mergeCell ref="J96:J103"/>
    <mergeCell ref="K96:K103"/>
    <mergeCell ref="A104:A112"/>
    <mergeCell ref="B104:B111"/>
    <mergeCell ref="C104:C111"/>
    <mergeCell ref="D104:D111"/>
    <mergeCell ref="E104:E111"/>
    <mergeCell ref="F104:F111"/>
    <mergeCell ref="G104:G111"/>
    <mergeCell ref="H104:H109"/>
    <mergeCell ref="L104:L112"/>
    <mergeCell ref="M104:M112"/>
    <mergeCell ref="N104:N112"/>
    <mergeCell ref="O104:O112"/>
    <mergeCell ref="P104:P112"/>
    <mergeCell ref="Q104:Q112"/>
    <mergeCell ref="S104:S115"/>
    <mergeCell ref="I105:I109"/>
    <mergeCell ref="J105:J109"/>
    <mergeCell ref="K105:K109"/>
    <mergeCell ref="H110:H111"/>
    <mergeCell ref="J111:J112"/>
    <mergeCell ref="K111:K112"/>
    <mergeCell ref="A116:A122"/>
    <mergeCell ref="B116:B122"/>
    <mergeCell ref="C116:C122"/>
    <mergeCell ref="D116:D122"/>
    <mergeCell ref="E116:E122"/>
    <mergeCell ref="F116:F122"/>
    <mergeCell ref="G116:G122"/>
    <mergeCell ref="H116:H120"/>
    <mergeCell ref="I111:I112"/>
    <mergeCell ref="L116:L122"/>
    <mergeCell ref="M116:M122"/>
    <mergeCell ref="N116:N122"/>
    <mergeCell ref="O116:O122"/>
    <mergeCell ref="P116:P122"/>
    <mergeCell ref="Q116:Q122"/>
    <mergeCell ref="R116:R122"/>
    <mergeCell ref="S116:S122"/>
    <mergeCell ref="I119:I120"/>
    <mergeCell ref="J119:J120"/>
    <mergeCell ref="K119:K120"/>
    <mergeCell ref="K123:K124"/>
    <mergeCell ref="L123:L129"/>
    <mergeCell ref="M123:M129"/>
    <mergeCell ref="N123:N129"/>
    <mergeCell ref="O123:O129"/>
    <mergeCell ref="P123:P129"/>
    <mergeCell ref="Q123:Q129"/>
    <mergeCell ref="R123:R129"/>
    <mergeCell ref="A123:A129"/>
    <mergeCell ref="B123:B129"/>
    <mergeCell ref="C123:C129"/>
    <mergeCell ref="D123:D129"/>
    <mergeCell ref="E123:E129"/>
    <mergeCell ref="F123:F129"/>
    <mergeCell ref="G123:G129"/>
    <mergeCell ref="H123:H129"/>
    <mergeCell ref="I123:I124"/>
    <mergeCell ref="S123:S129"/>
    <mergeCell ref="I125:I129"/>
    <mergeCell ref="J125:J129"/>
    <mergeCell ref="K125:K129"/>
    <mergeCell ref="A130:A140"/>
    <mergeCell ref="B130:B140"/>
    <mergeCell ref="C130:C140"/>
    <mergeCell ref="D130:D140"/>
    <mergeCell ref="E130:E140"/>
    <mergeCell ref="F130:F140"/>
    <mergeCell ref="G130:G140"/>
    <mergeCell ref="H130:H136"/>
    <mergeCell ref="I130:I139"/>
    <mergeCell ref="J130:J139"/>
    <mergeCell ref="K130:K139"/>
    <mergeCell ref="L130:L140"/>
    <mergeCell ref="M130:M140"/>
    <mergeCell ref="N130:N140"/>
    <mergeCell ref="O130:O140"/>
    <mergeCell ref="P130:P140"/>
    <mergeCell ref="Q130:Q140"/>
    <mergeCell ref="R130:R140"/>
    <mergeCell ref="S130:S140"/>
    <mergeCell ref="J123:J124"/>
  </mergeCells>
  <pageMargins left="0.7" right="0.7" top="0.75" bottom="0.75" header="0.3" footer="0.3"/>
  <pageSetup paperSize="8" scale="51" fitToHeight="0" orientation="landscape"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9</vt:i4>
      </vt:variant>
    </vt:vector>
  </HeadingPairs>
  <TitlesOfParts>
    <vt:vector size="27" baseType="lpstr">
      <vt:lpstr>Podsumowanie</vt:lpstr>
      <vt:lpstr>Dolnośląska JR</vt:lpstr>
      <vt:lpstr>Kujawsko-Pomorskie_ JR</vt:lpstr>
      <vt:lpstr>Lubelska JR</vt:lpstr>
      <vt:lpstr>Lubuska JR</vt:lpstr>
      <vt:lpstr>Łódzka JR</vt:lpstr>
      <vt:lpstr>Małopolska JR</vt:lpstr>
      <vt:lpstr>Mazowiecka JR</vt:lpstr>
      <vt:lpstr>Opolskie JR</vt:lpstr>
      <vt:lpstr>Podkarpacka JR</vt:lpstr>
      <vt:lpstr>Podlaska JR</vt:lpstr>
      <vt:lpstr>Pomorska JR</vt:lpstr>
      <vt:lpstr>Śląska JR</vt:lpstr>
      <vt:lpstr>Świętokrzyska JR</vt:lpstr>
      <vt:lpstr>Warmińsko-mazurska JR</vt:lpstr>
      <vt:lpstr>Wielkopolska JR</vt:lpstr>
      <vt:lpstr>Zachodniopomorska JR</vt:lpstr>
      <vt:lpstr>CDR KSOW</vt:lpstr>
      <vt:lpstr>'CDR KSOW'!_Hlk94867043</vt:lpstr>
      <vt:lpstr>'Podkarpacka JR'!_Hlk95738508</vt:lpstr>
      <vt:lpstr>'CDR KSOW'!Obszar_wydruku</vt:lpstr>
      <vt:lpstr>'Łódzka JR'!Obszar_wydruku</vt:lpstr>
      <vt:lpstr>'Mazowiecka JR'!Obszar_wydruku</vt:lpstr>
      <vt:lpstr>'Opolskie JR'!Obszar_wydruku</vt:lpstr>
      <vt:lpstr>'Świętokrzyska JR'!Obszar_wydruku</vt:lpstr>
      <vt:lpstr>'Wielkopolska JR'!Obszar_wydruku</vt:lpstr>
      <vt:lpstr>'Mazowiecka JR'!Tytuły_wydruku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Radzikowska</dc:creator>
  <cp:lastModifiedBy>CDR Warszawa</cp:lastModifiedBy>
  <cp:lastPrinted>2023-12-20T10:54:09Z</cp:lastPrinted>
  <dcterms:created xsi:type="dcterms:W3CDTF">2022-07-11T07:18:36Z</dcterms:created>
  <dcterms:modified xsi:type="dcterms:W3CDTF">2023-12-21T10:36:45Z</dcterms:modified>
</cp:coreProperties>
</file>